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1"/>
  <workbookPr/>
  <mc:AlternateContent xmlns:mc="http://schemas.openxmlformats.org/markup-compatibility/2006">
    <mc:Choice Requires="x15">
      <x15ac:absPath xmlns:x15ac="http://schemas.microsoft.com/office/spreadsheetml/2010/11/ac" url="C:\Users\uy153\Desktop\"/>
    </mc:Choice>
  </mc:AlternateContent>
  <xr:revisionPtr revIDLastSave="0" documentId="8_{2820D98B-E8FE-4583-BE7C-DD8D61F86CB5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Budsjett 2025" sheetId="1" r:id="rId1"/>
    <sheet name="Prosjekt 2025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1" l="1"/>
  <c r="G54" i="1"/>
  <c r="G41" i="1"/>
  <c r="G36" i="1"/>
  <c r="G6" i="1"/>
  <c r="G9" i="1"/>
  <c r="G18" i="1" s="1"/>
  <c r="H70" i="1"/>
  <c r="F70" i="1"/>
  <c r="F59" i="1"/>
  <c r="F54" i="1"/>
  <c r="F36" i="1"/>
  <c r="F60" i="1"/>
  <c r="F41" i="1"/>
  <c r="F33" i="1"/>
  <c r="H18" i="1"/>
  <c r="B18" i="1"/>
  <c r="F18" i="1"/>
  <c r="F9" i="1"/>
  <c r="F6" i="1"/>
  <c r="D18" i="1" l="1"/>
  <c r="E36" i="1"/>
  <c r="E33" i="1"/>
  <c r="E12" i="1"/>
  <c r="E9" i="1"/>
  <c r="E68" i="1"/>
  <c r="E54" i="1"/>
  <c r="E30" i="2"/>
  <c r="D33" i="1"/>
  <c r="D39" i="1" s="1"/>
  <c r="C18" i="1"/>
  <c r="F30" i="2"/>
  <c r="D24" i="2"/>
  <c r="D30" i="2" s="1"/>
  <c r="C4" i="2"/>
  <c r="C35" i="1"/>
  <c r="C39" i="1"/>
  <c r="D69" i="2"/>
  <c r="C23" i="1"/>
  <c r="C40" i="1"/>
  <c r="E70" i="1" l="1"/>
  <c r="E18" i="1"/>
  <c r="D34" i="1"/>
  <c r="D40" i="1" s="1"/>
  <c r="D70" i="1" s="1"/>
</calcChain>
</file>

<file path=xl/sharedStrings.xml><?xml version="1.0" encoding="utf-8"?>
<sst xmlns="http://schemas.openxmlformats.org/spreadsheetml/2006/main" count="113" uniqueCount="109">
  <si>
    <t>Revidert budsjett 2025 - Senterungdommen</t>
  </si>
  <si>
    <t>Budsjett 2024</t>
  </si>
  <si>
    <t>Budsjett 2025</t>
  </si>
  <si>
    <t>Budsjett 2026</t>
  </si>
  <si>
    <t>Regnskap 2024</t>
  </si>
  <si>
    <t>Regnskap 2023</t>
  </si>
  <si>
    <t>Foreløplig Regnskap sept 25</t>
  </si>
  <si>
    <t>Revidert 2025</t>
  </si>
  <si>
    <t>Kommentar</t>
  </si>
  <si>
    <t>Klasse 3: Salg og driftsinntekter</t>
  </si>
  <si>
    <t>Salg av materiell (3100)</t>
  </si>
  <si>
    <t>Kontingenter (3200) (støttekontingen og medlemskontingent)</t>
  </si>
  <si>
    <t>Statstilskud fra KMD (3400)</t>
  </si>
  <si>
    <t>Tilskudd fra SP (ny konto)</t>
  </si>
  <si>
    <t>Tilskudd LNU (Frifond organisasjon og tildelig Frifond) (3406)</t>
  </si>
  <si>
    <t>Inkluderer bare det Senterungdommen har lagt ut så langt i år for frifond. Baserer seg ikke på faktisk beløp vi mottar av LNU</t>
  </si>
  <si>
    <t>Tilskudd LNU administrasjon (5% av total tilskudd) (3407)</t>
  </si>
  <si>
    <t>Ikke mottatt enda</t>
  </si>
  <si>
    <t>Momskompensasjon (3408)</t>
  </si>
  <si>
    <t>Vi søker momskomp. Neste høst</t>
  </si>
  <si>
    <t>Reiseutjevning</t>
  </si>
  <si>
    <t>Refusjon utgifter</t>
  </si>
  <si>
    <t>Deltakeravgifter (3940)</t>
  </si>
  <si>
    <t>Baserer seg bare på deltakeravgift for vårslepp så langt. Sommerleir og landsmøte ikke inkludert</t>
  </si>
  <si>
    <t>Andre tilskudd (3920)</t>
  </si>
  <si>
    <t>Andre inntekter (3990)</t>
  </si>
  <si>
    <t>Bruk av EGK</t>
  </si>
  <si>
    <t xml:space="preserve">Total salg og inntekt 2025: </t>
  </si>
  <si>
    <t>Klasse 4: Varekostnader</t>
  </si>
  <si>
    <t>Materiell (4200) (innkjøp varer for videresalg, bygda+)</t>
  </si>
  <si>
    <t>Valgkampmateriell, klistremerker, nettbutikk handel av eksterne og interne, innkjøp av Bygdapluss kalendere på A51)</t>
  </si>
  <si>
    <t>Beholdningsendring varelager (4090)</t>
  </si>
  <si>
    <t>Refusjon MVA-kompensasjon til fylkeslag (4802</t>
  </si>
  <si>
    <t>Refusjon kontingent fylker (4800)</t>
  </si>
  <si>
    <t>Refusjon gjøres mot slutten av året. Baseres på LM24 vedtak. Halvparten av medlemskontingent (både 120 og 60kr) og støttekontingenten (350) blir tilbakeført til fylkeslagene</t>
  </si>
  <si>
    <t>Fordeling LNU-midler (nytt kontonummer kommer)</t>
  </si>
  <si>
    <t>-</t>
  </si>
  <si>
    <t>Kopiering (4400)</t>
  </si>
  <si>
    <t>Klasse 5: Lønn ansatte</t>
  </si>
  <si>
    <t>Lønn ansatte (5000)</t>
  </si>
  <si>
    <t>Feriepenger (5100)</t>
  </si>
  <si>
    <t>Honorarer (5310)</t>
  </si>
  <si>
    <t>Forsikring (7040) (slå sammen alle forsikringsposter)</t>
  </si>
  <si>
    <t>Refusjon sykepenger</t>
  </si>
  <si>
    <t>Stillingsutlysning</t>
  </si>
  <si>
    <t>Arbeidsgiveravgift (5400)</t>
  </si>
  <si>
    <t>AGA av feriepenger (5401)</t>
  </si>
  <si>
    <t>Velferd og andre sosiale kostnader (Nytt kontonummer kommer)</t>
  </si>
  <si>
    <t>Klasse 6 og 7: Andre driftskostnader</t>
  </si>
  <si>
    <t>Leie av lokaler (6300)</t>
  </si>
  <si>
    <t>Renhold (6360)</t>
  </si>
  <si>
    <t>Ikke mottatt faktura</t>
  </si>
  <si>
    <t>Anskaffelser ikke arkivert (6500)</t>
  </si>
  <si>
    <t>Revisjon- og regnskapshonorarer (6700)</t>
  </si>
  <si>
    <t>Kontorrekvisita (6800)</t>
  </si>
  <si>
    <t>Datakostnader (6810)</t>
  </si>
  <si>
    <t>Telekommunikasjon (6900)</t>
  </si>
  <si>
    <t>Porto (6940)</t>
  </si>
  <si>
    <t>Reisekostnader</t>
  </si>
  <si>
    <t>Dette er de totale reisekostnadene</t>
  </si>
  <si>
    <t>Kontingenter (7400)</t>
  </si>
  <si>
    <t>Gaver (7429)</t>
  </si>
  <si>
    <t>Møtekostnader (7700)</t>
  </si>
  <si>
    <t>Bank- og kortgebyrer (7770)</t>
  </si>
  <si>
    <t>Andre driftskostnader (7790)</t>
  </si>
  <si>
    <t>Tap på fordringer (7830)</t>
  </si>
  <si>
    <t>Baserer seg på regnskapet 2024, men med oppdaterte tall fra regnskapssystemet</t>
  </si>
  <si>
    <t>Avskrivninger (6010)</t>
  </si>
  <si>
    <t>Ikke med i foreløplig regnskap - konkluderes alltid ved årsskifte, men vil bestå av budsjettert beløp</t>
  </si>
  <si>
    <t>Øredifferanse</t>
  </si>
  <si>
    <t>Deltakeravgift fakturering (7710)</t>
  </si>
  <si>
    <t>Baserer seg på deltakeravgift vårslepp, sommerleir og eventuelt da landsmøte 2025</t>
  </si>
  <si>
    <t>Reklame kostnad (7320)</t>
  </si>
  <si>
    <t>Klasse 8: Finans, inntekster og kostnader</t>
  </si>
  <si>
    <t>Annen renteinntekter (8040)</t>
  </si>
  <si>
    <t>Annen renteutgift (8150)</t>
  </si>
  <si>
    <t>Revidert Prosjekt 2025</t>
  </si>
  <si>
    <t xml:space="preserve">Foreløplig regnskap </t>
  </si>
  <si>
    <t>Kommentarer</t>
  </si>
  <si>
    <t>Valgkamp</t>
  </si>
  <si>
    <t>Dette tar utgangspunkt i nettbutikken, eventuelle salg er allerede tatt med i minus innkjøp for eget bruk etc.</t>
  </si>
  <si>
    <t>Arbeidsutvalgsmøter</t>
  </si>
  <si>
    <t>Sentralstyret</t>
  </si>
  <si>
    <t>Landsstyremøter</t>
  </si>
  <si>
    <t>Landsmøtet Senterungdommen</t>
  </si>
  <si>
    <t>Landsmøte Senterpartiet</t>
  </si>
  <si>
    <t>Sommerleir</t>
  </si>
  <si>
    <t>Vårslepp</t>
  </si>
  <si>
    <t>NCF</t>
  </si>
  <si>
    <t>Internasjonalt utvalg</t>
  </si>
  <si>
    <t>Dane tur bare inkludert</t>
  </si>
  <si>
    <t>Politisk utvalg</t>
  </si>
  <si>
    <t>Organisatorisk utvalg</t>
  </si>
  <si>
    <t>Profileringsutvalg/folkevalgutvalg</t>
  </si>
  <si>
    <t>Kontaktfylkesutvalget</t>
  </si>
  <si>
    <t>Utvalgshelg</t>
  </si>
  <si>
    <t>Kontrollutvalg</t>
  </si>
  <si>
    <t>Valgkomité</t>
  </si>
  <si>
    <t>Resolusjonskomité</t>
  </si>
  <si>
    <t>Unge folkevalgsamling</t>
  </si>
  <si>
    <t>Skolering</t>
  </si>
  <si>
    <t>Profilering</t>
  </si>
  <si>
    <t>Toppskolering</t>
  </si>
  <si>
    <t>Andre kurs og samlinger for SST og ansatte</t>
  </si>
  <si>
    <t>Arendalsuka</t>
  </si>
  <si>
    <t>Internasjonalt prosjekt</t>
  </si>
  <si>
    <t>Studieturer utland/internasjonale konferanser</t>
  </si>
  <si>
    <t>Pluss Bygda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</si>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</sst>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_-;\-* #,##0_-;_-* &quot;-&quot;??_-;_-@_-"/>
  </numFmts>
  <fonts count="1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charset val="1"/>
    </font>
    <font>
      <sz val="11"/>
      <color rgb="FF000000"/>
      <name val="Aptos Narrow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000000"/>
      <name val="Aptos Narrow"/>
      <charset val="1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rgb="FF000000"/>
      <name val="Aptos Narrow"/>
      <scheme val="minor"/>
    </font>
    <font>
      <i/>
      <sz val="11"/>
      <color rgb="FF000000"/>
      <name val="Aptos Narrow"/>
      <scheme val="minor"/>
    </font>
    <font>
      <i/>
      <sz val="11"/>
      <color rgb="FF242424"/>
      <name val="Aptos Narrow"/>
      <charset val="1"/>
    </font>
    <font>
      <i/>
      <sz val="11"/>
      <color rgb="FF000000"/>
      <name val="Aptos Narrow"/>
    </font>
    <font>
      <sz val="9"/>
      <color rgb="FF000000"/>
      <name val="Aptos Narrow"/>
      <scheme val="minor"/>
    </font>
    <font>
      <sz val="10"/>
      <color rgb="FF000000"/>
      <name val="Aptos"/>
      <charset val="1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3" fontId="0" fillId="0" borderId="0" xfId="0" applyNumberFormat="1"/>
    <xf numFmtId="0" fontId="4" fillId="0" borderId="0" xfId="0" applyFont="1"/>
    <xf numFmtId="0" fontId="0" fillId="0" borderId="2" xfId="0" applyBorder="1"/>
    <xf numFmtId="0" fontId="1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0" xfId="0" applyFont="1" applyFill="1"/>
    <xf numFmtId="0" fontId="0" fillId="2" borderId="0" xfId="0" applyFill="1"/>
    <xf numFmtId="0" fontId="0" fillId="2" borderId="5" xfId="0" applyFill="1" applyBorder="1"/>
    <xf numFmtId="0" fontId="1" fillId="2" borderId="4" xfId="0" applyFont="1" applyFill="1" applyBorder="1"/>
    <xf numFmtId="3" fontId="0" fillId="2" borderId="0" xfId="0" applyNumberFormat="1" applyFill="1"/>
    <xf numFmtId="0" fontId="2" fillId="2" borderId="4" xfId="0" applyFont="1" applyFill="1" applyBorder="1"/>
    <xf numFmtId="0" fontId="1" fillId="2" borderId="6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Alignment="1">
      <alignment wrapText="1"/>
    </xf>
    <xf numFmtId="0" fontId="0" fillId="0" borderId="1" xfId="0" applyBorder="1"/>
    <xf numFmtId="166" fontId="0" fillId="0" borderId="0" xfId="0" applyNumberFormat="1"/>
    <xf numFmtId="0" fontId="1" fillId="2" borderId="2" xfId="0" applyFont="1" applyFill="1" applyBorder="1"/>
    <xf numFmtId="0" fontId="5" fillId="2" borderId="1" xfId="0" applyFont="1" applyFill="1" applyBorder="1"/>
    <xf numFmtId="0" fontId="1" fillId="2" borderId="4" xfId="0" applyFont="1" applyFill="1" applyBorder="1" applyAlignment="1">
      <alignment vertical="top"/>
    </xf>
    <xf numFmtId="3" fontId="0" fillId="2" borderId="0" xfId="0" applyNumberFormat="1" applyFill="1" applyAlignment="1">
      <alignment vertical="top"/>
    </xf>
    <xf numFmtId="0" fontId="5" fillId="0" borderId="0" xfId="0" applyFont="1"/>
    <xf numFmtId="0" fontId="0" fillId="3" borderId="0" xfId="0" applyFill="1"/>
    <xf numFmtId="0" fontId="0" fillId="2" borderId="0" xfId="0" applyFill="1" applyAlignment="1">
      <alignment vertical="top"/>
    </xf>
    <xf numFmtId="3" fontId="7" fillId="2" borderId="0" xfId="0" applyNumberFormat="1" applyFont="1" applyFill="1"/>
    <xf numFmtId="3" fontId="0" fillId="2" borderId="7" xfId="0" applyNumberFormat="1" applyFill="1" applyBorder="1"/>
    <xf numFmtId="3" fontId="0" fillId="2" borderId="0" xfId="0" applyNumberFormat="1" applyFill="1" applyAlignment="1">
      <alignment vertical="top" wrapText="1"/>
    </xf>
    <xf numFmtId="0" fontId="6" fillId="2" borderId="1" xfId="0" applyFont="1" applyFill="1" applyBorder="1"/>
    <xf numFmtId="0" fontId="0" fillId="0" borderId="9" xfId="0" applyBorder="1"/>
    <xf numFmtId="3" fontId="0" fillId="2" borderId="0" xfId="0" applyNumberFormat="1" applyFill="1" applyAlignment="1">
      <alignment horizontal="right" vertical="top"/>
    </xf>
    <xf numFmtId="0" fontId="4" fillId="0" borderId="7" xfId="0" applyFont="1" applyBorder="1"/>
    <xf numFmtId="0" fontId="6" fillId="0" borderId="7" xfId="0" applyFont="1" applyBorder="1"/>
    <xf numFmtId="0" fontId="9" fillId="0" borderId="7" xfId="0" applyFont="1" applyBorder="1" applyAlignment="1">
      <alignment horizontal="right"/>
    </xf>
    <xf numFmtId="0" fontId="5" fillId="3" borderId="0" xfId="0" applyFont="1" applyFill="1" applyAlignment="1">
      <alignment horizontal="right"/>
    </xf>
    <xf numFmtId="0" fontId="10" fillId="3" borderId="0" xfId="0" applyFont="1" applyFill="1" applyAlignment="1">
      <alignment horizontal="right"/>
    </xf>
    <xf numFmtId="0" fontId="8" fillId="2" borderId="2" xfId="0" applyFont="1" applyFill="1" applyBorder="1"/>
    <xf numFmtId="0" fontId="10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vertical="top" wrapText="1"/>
    </xf>
    <xf numFmtId="0" fontId="8" fillId="2" borderId="7" xfId="0" applyFont="1" applyFill="1" applyBorder="1"/>
    <xf numFmtId="0" fontId="8" fillId="0" borderId="0" xfId="0" applyFont="1"/>
    <xf numFmtId="0" fontId="9" fillId="0" borderId="0" xfId="0" applyFont="1" applyAlignment="1">
      <alignment horizontal="right"/>
    </xf>
    <xf numFmtId="0" fontId="9" fillId="2" borderId="0" xfId="0" applyFont="1" applyFill="1"/>
    <xf numFmtId="0" fontId="8" fillId="2" borderId="0" xfId="0" applyFont="1" applyFill="1" applyAlignment="1">
      <alignment vertical="top"/>
    </xf>
    <xf numFmtId="0" fontId="8" fillId="0" borderId="2" xfId="0" applyFont="1" applyBorder="1"/>
    <xf numFmtId="0" fontId="12" fillId="2" borderId="0" xfId="0" applyFont="1" applyFill="1" applyAlignment="1">
      <alignment vertical="top" wrapText="1"/>
    </xf>
    <xf numFmtId="3" fontId="0" fillId="2" borderId="0" xfId="0" applyNumberFormat="1" applyFill="1" applyAlignment="1">
      <alignment horizontal="right"/>
    </xf>
    <xf numFmtId="2" fontId="0" fillId="0" borderId="0" xfId="0" applyNumberFormat="1"/>
    <xf numFmtId="165" fontId="0" fillId="0" borderId="0" xfId="0" applyNumberFormat="1"/>
    <xf numFmtId="3" fontId="1" fillId="0" borderId="0" xfId="0" applyNumberFormat="1" applyFont="1"/>
    <xf numFmtId="0" fontId="13" fillId="2" borderId="0" xfId="0" applyFont="1" applyFill="1" applyAlignment="1">
      <alignment vertical="top" wrapText="1"/>
    </xf>
    <xf numFmtId="166" fontId="0" fillId="2" borderId="0" xfId="0" applyNumberFormat="1" applyFill="1"/>
    <xf numFmtId="0" fontId="1" fillId="2" borderId="0" xfId="0" applyFont="1" applyFill="1" applyAlignment="1">
      <alignment vertical="top"/>
    </xf>
    <xf numFmtId="0" fontId="0" fillId="0" borderId="7" xfId="0" applyBorder="1"/>
    <xf numFmtId="0" fontId="8" fillId="2" borderId="7" xfId="0" applyFont="1" applyFill="1" applyBorder="1" applyAlignment="1">
      <alignment wrapText="1"/>
    </xf>
    <xf numFmtId="3" fontId="0" fillId="2" borderId="7" xfId="0" applyNumberFormat="1" applyFill="1" applyBorder="1" applyAlignment="1">
      <alignment vertical="top"/>
    </xf>
    <xf numFmtId="0" fontId="0" fillId="0" borderId="0" xfId="0" applyAlignment="1">
      <alignment wrapText="1"/>
    </xf>
    <xf numFmtId="3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0" fillId="2" borderId="0" xfId="0" applyFill="1" applyAlignment="1">
      <alignment vertical="top" wrapText="1"/>
    </xf>
    <xf numFmtId="0" fontId="14" fillId="2" borderId="0" xfId="0" applyFont="1" applyFill="1" applyAlignment="1">
      <alignment wrapText="1"/>
    </xf>
    <xf numFmtId="0" fontId="1" fillId="2" borderId="7" xfId="0" applyFont="1" applyFill="1" applyBorder="1" applyAlignment="1">
      <alignment vertical="top"/>
    </xf>
    <xf numFmtId="0" fontId="15" fillId="2" borderId="0" xfId="0" applyFont="1" applyFill="1" applyAlignment="1">
      <alignment vertical="top" wrapText="1"/>
    </xf>
    <xf numFmtId="3" fontId="3" fillId="2" borderId="0" xfId="0" applyNumberFormat="1" applyFont="1" applyFill="1"/>
    <xf numFmtId="0" fontId="6" fillId="0" borderId="7" xfId="0" applyFont="1" applyBorder="1" applyAlignment="1">
      <alignment horizontal="right"/>
    </xf>
    <xf numFmtId="0" fontId="11" fillId="2" borderId="0" xfId="0" applyFont="1" applyFill="1" applyAlignment="1">
      <alignment wrapText="1"/>
    </xf>
    <xf numFmtId="0" fontId="0" fillId="2" borderId="0" xfId="0" applyFill="1" applyAlignment="1">
      <alignment horizontal="right" vertical="top"/>
    </xf>
    <xf numFmtId="2" fontId="0" fillId="2" borderId="0" xfId="1" applyNumberFormat="1" applyFont="1" applyFill="1" applyAlignment="1">
      <alignment horizontal="right" vertical="top"/>
    </xf>
    <xf numFmtId="0" fontId="0" fillId="0" borderId="10" xfId="0" applyBorder="1"/>
    <xf numFmtId="3" fontId="5" fillId="0" borderId="0" xfId="0" applyNumberFormat="1" applyFont="1"/>
    <xf numFmtId="3" fontId="0" fillId="0" borderId="2" xfId="0" applyNumberFormat="1" applyBorder="1"/>
    <xf numFmtId="43" fontId="0" fillId="2" borderId="0" xfId="0" applyNumberFormat="1" applyFill="1" applyAlignment="1">
      <alignment vertical="top"/>
    </xf>
    <xf numFmtId="0" fontId="0" fillId="4" borderId="0" xfId="0" applyFill="1"/>
    <xf numFmtId="0" fontId="5" fillId="4" borderId="0" xfId="0" applyFont="1" applyFill="1" applyAlignment="1">
      <alignment horizontal="right"/>
    </xf>
    <xf numFmtId="0" fontId="0" fillId="4" borderId="2" xfId="0" applyFill="1" applyBorder="1"/>
    <xf numFmtId="0" fontId="1" fillId="4" borderId="0" xfId="0" applyFont="1" applyFill="1"/>
    <xf numFmtId="3" fontId="0" fillId="4" borderId="0" xfId="0" applyNumberFormat="1" applyFill="1" applyAlignment="1">
      <alignment vertical="top"/>
    </xf>
    <xf numFmtId="3" fontId="0" fillId="4" borderId="0" xfId="0" applyNumberFormat="1" applyFill="1"/>
    <xf numFmtId="0" fontId="0" fillId="4" borderId="7" xfId="0" applyFill="1" applyBorder="1"/>
    <xf numFmtId="3" fontId="5" fillId="4" borderId="0" xfId="0" applyNumberFormat="1" applyFont="1" applyFill="1"/>
    <xf numFmtId="0" fontId="5" fillId="4" borderId="0" xfId="0" applyFont="1" applyFill="1"/>
    <xf numFmtId="3" fontId="0" fillId="4" borderId="0" xfId="0" applyNumberFormat="1" applyFill="1" applyAlignment="1">
      <alignment horizontal="right" vertical="top"/>
    </xf>
    <xf numFmtId="3" fontId="0" fillId="4" borderId="0" xfId="0" applyNumberFormat="1" applyFill="1" applyAlignment="1">
      <alignment horizontal="right"/>
    </xf>
    <xf numFmtId="3" fontId="3" fillId="4" borderId="0" xfId="0" applyNumberFormat="1" applyFont="1" applyFill="1"/>
    <xf numFmtId="43" fontId="0" fillId="4" borderId="0" xfId="0" applyNumberFormat="1" applyFill="1" applyAlignment="1">
      <alignment vertical="top"/>
    </xf>
    <xf numFmtId="3" fontId="0" fillId="4" borderId="7" xfId="0" applyNumberFormat="1" applyFill="1" applyBorder="1"/>
    <xf numFmtId="3" fontId="0" fillId="4" borderId="0" xfId="0" applyNumberFormat="1" applyFill="1" applyAlignment="1">
      <alignment vertical="top" wrapText="1"/>
    </xf>
    <xf numFmtId="3" fontId="0" fillId="4" borderId="7" xfId="0" applyNumberFormat="1" applyFill="1" applyBorder="1" applyAlignment="1">
      <alignment vertical="top"/>
    </xf>
    <xf numFmtId="165" fontId="0" fillId="2" borderId="0" xfId="2" applyFont="1" applyFill="1"/>
    <xf numFmtId="0" fontId="1" fillId="2" borderId="11" xfId="0" applyFont="1" applyFill="1" applyBorder="1"/>
    <xf numFmtId="0" fontId="0" fillId="2" borderId="11" xfId="0" applyFill="1" applyBorder="1"/>
    <xf numFmtId="3" fontId="0" fillId="4" borderId="11" xfId="0" applyNumberFormat="1" applyFill="1" applyBorder="1"/>
    <xf numFmtId="3" fontId="0" fillId="2" borderId="11" xfId="0" applyNumberFormat="1" applyFill="1" applyBorder="1"/>
    <xf numFmtId="0" fontId="8" fillId="2" borderId="11" xfId="0" applyFont="1" applyFill="1" applyBorder="1"/>
    <xf numFmtId="0" fontId="0" fillId="0" borderId="11" xfId="0" applyBorder="1"/>
    <xf numFmtId="166" fontId="1" fillId="0" borderId="0" xfId="2" applyNumberFormat="1" applyFont="1"/>
    <xf numFmtId="166" fontId="5" fillId="0" borderId="0" xfId="2" applyNumberFormat="1" applyFont="1"/>
    <xf numFmtId="166" fontId="0" fillId="4" borderId="0" xfId="2" applyNumberFormat="1" applyFont="1" applyFill="1"/>
    <xf numFmtId="166" fontId="0" fillId="0" borderId="0" xfId="2" applyNumberFormat="1" applyFont="1"/>
    <xf numFmtId="166" fontId="0" fillId="2" borderId="0" xfId="2" applyNumberFormat="1" applyFont="1" applyFill="1" applyAlignment="1">
      <alignment vertical="top"/>
    </xf>
  </cellXfs>
  <cellStyles count="3">
    <cellStyle name="Komma" xfId="2" builtinId="3"/>
    <cellStyle name="Normal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126712</xdr:colOff>
      <xdr:row>72</xdr:row>
      <xdr:rowOff>7648</xdr:rowOff>
    </xdr:from>
    <xdr:to>
      <xdr:col>7</xdr:col>
      <xdr:colOff>148359</xdr:colOff>
      <xdr:row>79</xdr:row>
      <xdr:rowOff>133062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8AE7BBE1-2AA4-1237-BBB8-8E0DEFF4A5EC}"/>
            </a:ext>
          </a:extLst>
        </xdr:cNvPr>
        <xdr:cNvSpPr txBox="1"/>
      </xdr:nvSpPr>
      <xdr:spPr>
        <a:xfrm>
          <a:off x="11394354" y="15669779"/>
          <a:ext cx="3701761" cy="14567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Regnskap</a:t>
          </a:r>
          <a:r>
            <a:rPr lang="nb-NO" sz="1100" baseline="0"/>
            <a:t> 2024:</a:t>
          </a:r>
        </a:p>
        <a:p>
          <a:r>
            <a:rPr lang="nb-NO" sz="1100" baseline="0"/>
            <a:t>- Reiseutjevning (inntekter som igjen er betalt ut til fylkene, ses mot reisekostnader)</a:t>
          </a:r>
        </a:p>
        <a:p>
          <a:r>
            <a:rPr lang="nb-NO" sz="1100" baseline="0"/>
            <a:t>- Deltakeravgifter (inntekter fakturert for vårslepp, sommerleir, landsmøte mm, ses mot møtekostnader)</a:t>
          </a:r>
        </a:p>
        <a:p>
          <a:r>
            <a:rPr lang="nb-NO" sz="1100" baseline="0"/>
            <a:t>- Tap på fordringer var stor i 2024 pga. sletting av en del utestående gjeld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5"/>
  <sheetViews>
    <sheetView tabSelected="1" topLeftCell="A47" zoomScale="88" zoomScaleNormal="80" workbookViewId="0">
      <selection activeCell="D75" sqref="D75"/>
    </sheetView>
  </sheetViews>
  <sheetFormatPr defaultColWidth="8.7109375" defaultRowHeight="15" customHeight="1"/>
  <cols>
    <col min="1" max="1" width="95.7109375" customWidth="1"/>
    <col min="2" max="2" width="27.140625" customWidth="1"/>
    <col min="3" max="3" width="19.140625" customWidth="1"/>
    <col min="4" max="4" width="19.140625" style="79" customWidth="1"/>
    <col min="5" max="6" width="19.140625" customWidth="1"/>
    <col min="7" max="7" width="33.5703125" customWidth="1"/>
    <col min="8" max="8" width="20.140625" customWidth="1"/>
    <col min="9" max="9" width="48.42578125" customWidth="1"/>
    <col min="10" max="10" width="15.28515625" customWidth="1"/>
    <col min="11" max="11" width="30.85546875" customWidth="1"/>
    <col min="12" max="12" width="16.28515625" customWidth="1"/>
    <col min="13" max="13" width="15.7109375" customWidth="1"/>
    <col min="14" max="14" width="16.5703125" customWidth="1"/>
    <col min="15" max="15" width="18.5703125" customWidth="1"/>
  </cols>
  <sheetData>
    <row r="1" spans="1:15" ht="23.45">
      <c r="A1" s="3" t="s">
        <v>0</v>
      </c>
      <c r="B1" s="3"/>
    </row>
    <row r="2" spans="1:15" ht="18.600000000000001">
      <c r="B2" s="37" t="s">
        <v>1</v>
      </c>
      <c r="C2" s="37" t="s">
        <v>2</v>
      </c>
      <c r="D2" s="80" t="s">
        <v>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8</v>
      </c>
      <c r="J2" s="26"/>
    </row>
    <row r="3" spans="1:15" ht="18.600000000000001">
      <c r="A3" s="22" t="s">
        <v>9</v>
      </c>
      <c r="B3" s="6"/>
      <c r="C3" s="6"/>
      <c r="D3" s="81"/>
      <c r="E3" s="6"/>
      <c r="F3" s="6"/>
      <c r="G3" s="6"/>
      <c r="H3" s="6"/>
      <c r="I3" s="39"/>
      <c r="J3" s="6"/>
      <c r="K3" s="6"/>
      <c r="L3" s="6"/>
      <c r="M3" s="6"/>
      <c r="N3" s="6"/>
      <c r="O3" s="7"/>
    </row>
    <row r="4" spans="1:15" ht="14.45">
      <c r="A4" s="8"/>
      <c r="B4" s="10"/>
      <c r="C4" s="9"/>
      <c r="D4" s="82"/>
      <c r="E4" s="9"/>
      <c r="F4" s="9"/>
      <c r="G4" s="9"/>
      <c r="H4" s="9"/>
      <c r="I4" s="40"/>
      <c r="J4" s="10"/>
      <c r="K4" s="9"/>
      <c r="L4" s="10"/>
      <c r="M4" s="10"/>
      <c r="N4" s="10"/>
      <c r="O4" s="11"/>
    </row>
    <row r="5" spans="1:15" ht="16.5" customHeight="1">
      <c r="A5" s="23" t="s">
        <v>10</v>
      </c>
      <c r="B5" s="13">
        <v>15000</v>
      </c>
      <c r="C5" s="24">
        <v>15000</v>
      </c>
      <c r="D5" s="83">
        <v>15000</v>
      </c>
      <c r="E5" s="24">
        <v>0</v>
      </c>
      <c r="F5" s="24"/>
      <c r="G5" s="24">
        <v>58250</v>
      </c>
      <c r="H5" s="24">
        <v>15000</v>
      </c>
      <c r="I5" s="41"/>
      <c r="J5" s="10"/>
      <c r="K5" s="18"/>
      <c r="L5" s="10"/>
      <c r="M5" s="10"/>
      <c r="N5" s="10"/>
      <c r="O5" s="11"/>
    </row>
    <row r="6" spans="1:15" ht="14.45">
      <c r="A6" s="23" t="s">
        <v>11</v>
      </c>
      <c r="B6" s="24">
        <v>202060</v>
      </c>
      <c r="C6" s="24">
        <v>180000</v>
      </c>
      <c r="D6" s="83">
        <v>180000</v>
      </c>
      <c r="E6" s="24">
        <v>160131.67000000001</v>
      </c>
      <c r="F6" s="24">
        <f>174968+350</f>
        <v>175318</v>
      </c>
      <c r="G6" s="24">
        <f>107577+6889</f>
        <v>114466</v>
      </c>
      <c r="H6" s="24">
        <v>180000</v>
      </c>
      <c r="I6" s="42"/>
      <c r="J6" s="10"/>
      <c r="K6" s="10"/>
      <c r="L6" s="10"/>
      <c r="M6" s="10"/>
      <c r="N6" s="10"/>
      <c r="O6" s="11"/>
    </row>
    <row r="7" spans="1:15" ht="14.45">
      <c r="A7" s="12" t="s">
        <v>12</v>
      </c>
      <c r="B7" s="13">
        <v>1681330</v>
      </c>
      <c r="C7" s="24">
        <v>1681330</v>
      </c>
      <c r="D7" s="83">
        <v>900000</v>
      </c>
      <c r="E7" s="24">
        <v>1681330</v>
      </c>
      <c r="F7" s="24">
        <v>1241426</v>
      </c>
      <c r="G7" s="24">
        <v>2141897</v>
      </c>
      <c r="H7" s="24">
        <v>1681330</v>
      </c>
      <c r="I7" s="42"/>
      <c r="J7" s="10"/>
      <c r="K7" s="10"/>
      <c r="L7" s="10"/>
      <c r="M7" s="10"/>
      <c r="N7" s="10"/>
      <c r="O7" s="11"/>
    </row>
    <row r="8" spans="1:15" ht="14.45">
      <c r="A8" s="12" t="s">
        <v>13</v>
      </c>
      <c r="B8" s="13">
        <v>3000000</v>
      </c>
      <c r="C8" s="13">
        <v>3500000</v>
      </c>
      <c r="D8" s="84">
        <v>1500000</v>
      </c>
      <c r="E8" s="13">
        <v>3000000</v>
      </c>
      <c r="F8" s="13">
        <v>3427829</v>
      </c>
      <c r="G8" s="13">
        <v>3500000</v>
      </c>
      <c r="H8" s="13">
        <v>3500000</v>
      </c>
      <c r="I8" s="41"/>
      <c r="J8" s="10"/>
      <c r="K8" s="10"/>
      <c r="L8" s="10"/>
      <c r="M8" s="10"/>
      <c r="N8" s="10"/>
      <c r="O8" s="11"/>
    </row>
    <row r="9" spans="1:15" ht="43.5">
      <c r="A9" s="23" t="s">
        <v>14</v>
      </c>
      <c r="B9" s="24">
        <v>322050</v>
      </c>
      <c r="C9" s="24">
        <v>323400</v>
      </c>
      <c r="D9" s="83"/>
      <c r="E9" s="24">
        <f>373440-45954</f>
        <v>327486</v>
      </c>
      <c r="F9" s="24">
        <f>437443-225211+59545-253714</f>
        <v>18063</v>
      </c>
      <c r="G9" s="24">
        <f>(-133790)+290745</f>
        <v>156955</v>
      </c>
      <c r="H9" s="24">
        <v>323400</v>
      </c>
      <c r="I9" s="43" t="s">
        <v>15</v>
      </c>
      <c r="J9" s="10"/>
      <c r="K9" s="10"/>
      <c r="L9" s="10"/>
      <c r="M9" s="10"/>
      <c r="N9" s="10"/>
      <c r="O9" s="11"/>
    </row>
    <row r="10" spans="1:15" ht="14.45">
      <c r="A10" s="14" t="s">
        <v>16</v>
      </c>
      <c r="B10" s="28">
        <v>16950</v>
      </c>
      <c r="C10" s="10">
        <v>16172</v>
      </c>
      <c r="E10" s="10">
        <v>0</v>
      </c>
      <c r="F10" s="10"/>
      <c r="G10" s="10">
        <v>0</v>
      </c>
      <c r="H10" s="10">
        <v>16172</v>
      </c>
      <c r="I10" s="41" t="s">
        <v>17</v>
      </c>
      <c r="J10" s="10"/>
      <c r="K10" s="10"/>
      <c r="L10" s="10"/>
      <c r="M10" s="10"/>
      <c r="N10" s="10"/>
      <c r="O10" s="11"/>
    </row>
    <row r="11" spans="1:15" ht="14.45">
      <c r="A11" s="12" t="s">
        <v>18</v>
      </c>
      <c r="B11" s="13">
        <v>275000</v>
      </c>
      <c r="C11" s="13">
        <v>682016</v>
      </c>
      <c r="D11" s="84">
        <v>300000</v>
      </c>
      <c r="E11" s="13">
        <v>721540</v>
      </c>
      <c r="F11" s="13"/>
      <c r="G11" s="13">
        <v>0</v>
      </c>
      <c r="H11" s="13">
        <v>682016</v>
      </c>
      <c r="I11" s="41" t="s">
        <v>19</v>
      </c>
      <c r="J11" s="10"/>
      <c r="K11" s="10"/>
      <c r="L11" s="10"/>
      <c r="M11" s="10"/>
      <c r="N11" s="10"/>
      <c r="O11" s="11"/>
    </row>
    <row r="12" spans="1:15" s="10" customFormat="1" ht="14.45">
      <c r="A12" s="12" t="s">
        <v>20</v>
      </c>
      <c r="B12" s="13"/>
      <c r="C12" s="13"/>
      <c r="D12" s="84"/>
      <c r="E12" s="13">
        <f>135398</f>
        <v>135398</v>
      </c>
      <c r="F12" s="13"/>
      <c r="G12" s="13">
        <v>-1036</v>
      </c>
      <c r="H12" s="13"/>
      <c r="I12" s="41"/>
      <c r="O12" s="11"/>
    </row>
    <row r="13" spans="1:15" s="10" customFormat="1" ht="14.45">
      <c r="A13" s="12" t="s">
        <v>21</v>
      </c>
      <c r="B13" s="13"/>
      <c r="C13" s="13"/>
      <c r="D13" s="84"/>
      <c r="E13" s="13">
        <v>12378</v>
      </c>
      <c r="F13" s="13">
        <v>60251</v>
      </c>
      <c r="G13" s="13">
        <v>0</v>
      </c>
      <c r="H13" s="13"/>
      <c r="I13" s="41"/>
      <c r="O13" s="11"/>
    </row>
    <row r="14" spans="1:15" ht="29.1">
      <c r="A14" s="12" t="s">
        <v>22</v>
      </c>
      <c r="B14" s="13">
        <v>935500</v>
      </c>
      <c r="C14" s="13">
        <v>935500</v>
      </c>
      <c r="D14" s="84">
        <v>825000</v>
      </c>
      <c r="E14" s="13">
        <v>1004211</v>
      </c>
      <c r="F14" s="13">
        <v>942298</v>
      </c>
      <c r="G14" s="13">
        <v>75000</v>
      </c>
      <c r="H14" s="13">
        <v>935500</v>
      </c>
      <c r="I14" s="42" t="s">
        <v>23</v>
      </c>
      <c r="J14" s="10"/>
      <c r="K14" s="10"/>
      <c r="L14" s="10"/>
      <c r="M14" s="10"/>
      <c r="N14" s="10"/>
      <c r="O14" s="11"/>
    </row>
    <row r="15" spans="1:15" ht="15.95" customHeight="1">
      <c r="A15" s="9" t="s">
        <v>24</v>
      </c>
      <c r="B15" s="10"/>
      <c r="C15" s="10"/>
      <c r="E15" s="10"/>
      <c r="F15" s="10"/>
      <c r="G15" s="10">
        <v>0</v>
      </c>
      <c r="H15" s="10"/>
      <c r="I15" s="41"/>
      <c r="J15" s="10"/>
      <c r="K15" s="10"/>
      <c r="L15" s="10"/>
      <c r="M15" s="10"/>
      <c r="N15" s="10"/>
      <c r="O15" s="10"/>
    </row>
    <row r="16" spans="1:15" ht="14.45">
      <c r="A16" s="9" t="s">
        <v>25</v>
      </c>
      <c r="B16" s="10"/>
      <c r="C16" s="10"/>
      <c r="E16" s="10">
        <v>2124</v>
      </c>
      <c r="F16" s="10"/>
      <c r="G16" s="10">
        <v>0</v>
      </c>
      <c r="H16" s="10"/>
      <c r="I16" s="41"/>
      <c r="J16" s="10"/>
      <c r="K16" s="10"/>
      <c r="L16" s="10"/>
      <c r="M16" s="10"/>
      <c r="N16" s="10"/>
      <c r="O16" s="10"/>
    </row>
    <row r="17" spans="1:15" s="101" customFormat="1" ht="14.45">
      <c r="A17" s="96" t="s">
        <v>26</v>
      </c>
      <c r="B17" s="97"/>
      <c r="C17" s="97"/>
      <c r="D17" s="98">
        <v>926000</v>
      </c>
      <c r="E17" s="99"/>
      <c r="F17" s="99"/>
      <c r="G17" s="97"/>
      <c r="H17" s="97"/>
      <c r="I17" s="100"/>
      <c r="J17" s="97"/>
      <c r="K17" s="97"/>
      <c r="L17" s="97"/>
      <c r="M17" s="97"/>
      <c r="N17" s="97"/>
      <c r="O17" s="97"/>
    </row>
    <row r="18" spans="1:15" ht="18.600000000000001">
      <c r="A18" s="25" t="s">
        <v>27</v>
      </c>
      <c r="B18" s="102">
        <f>SUM(B4:B16)</f>
        <v>6447890</v>
      </c>
      <c r="C18" s="76">
        <f>SUM(C5:C17)</f>
        <v>7333418</v>
      </c>
      <c r="D18" s="86">
        <f>SUM(D5:D17)</f>
        <v>4646000</v>
      </c>
      <c r="E18" s="76">
        <f>SUM(E5:E16)</f>
        <v>7044598.6699999999</v>
      </c>
      <c r="F18" s="76">
        <f>SUM(F5:F16)</f>
        <v>5865185</v>
      </c>
      <c r="G18" s="76">
        <f>SUM(G5:G16)</f>
        <v>6045532</v>
      </c>
      <c r="H18" s="103">
        <f>SUM(H4:H16)</f>
        <v>7333418</v>
      </c>
      <c r="I18" s="45"/>
    </row>
    <row r="19" spans="1:15" ht="18.600000000000001">
      <c r="A19" s="25"/>
      <c r="B19" s="1"/>
      <c r="C19" s="25"/>
      <c r="D19" s="87"/>
      <c r="E19" s="25"/>
      <c r="F19" s="25"/>
      <c r="G19" s="25"/>
      <c r="H19" s="25"/>
      <c r="I19" s="45"/>
    </row>
    <row r="20" spans="1:15" ht="14.45">
      <c r="A20" s="1"/>
      <c r="B20" s="1"/>
      <c r="I20" s="46" t="s">
        <v>8</v>
      </c>
    </row>
    <row r="21" spans="1:15" ht="18.600000000000001">
      <c r="A21" s="22" t="s">
        <v>28</v>
      </c>
      <c r="B21" s="6"/>
      <c r="C21" s="6"/>
      <c r="D21" s="81"/>
      <c r="E21" s="6"/>
      <c r="F21" s="6"/>
      <c r="G21" s="6"/>
      <c r="H21" s="6"/>
      <c r="I21" s="39"/>
      <c r="J21" s="6"/>
      <c r="K21" s="6"/>
      <c r="L21" s="6"/>
      <c r="M21" s="6"/>
      <c r="N21" s="6"/>
      <c r="O21" s="7"/>
    </row>
    <row r="22" spans="1:15" ht="14.45">
      <c r="A22" s="12"/>
      <c r="B22" s="10"/>
      <c r="C22" s="9"/>
      <c r="D22" s="82"/>
      <c r="E22" s="9"/>
      <c r="F22" s="9"/>
      <c r="G22" s="9"/>
      <c r="H22" s="9"/>
      <c r="I22" s="47"/>
      <c r="J22" s="10"/>
      <c r="K22" s="10"/>
      <c r="L22" s="10"/>
      <c r="M22" s="10"/>
      <c r="N22" s="10"/>
      <c r="O22" s="11"/>
    </row>
    <row r="23" spans="1:15" ht="43.5">
      <c r="A23" s="23" t="s">
        <v>29</v>
      </c>
      <c r="B23" s="24">
        <v>25000</v>
      </c>
      <c r="C23" s="73">
        <f>50000+15000</f>
        <v>65000</v>
      </c>
      <c r="D23" s="88">
        <v>65000</v>
      </c>
      <c r="E23" s="33">
        <v>40218</v>
      </c>
      <c r="F23" s="33">
        <v>133258</v>
      </c>
      <c r="G23" s="33">
        <v>80105</v>
      </c>
      <c r="H23" s="74">
        <v>65000</v>
      </c>
      <c r="I23" s="72" t="s">
        <v>30</v>
      </c>
      <c r="J23" s="10"/>
      <c r="K23" s="10"/>
      <c r="L23" s="10"/>
      <c r="M23" s="10"/>
      <c r="N23" s="10"/>
      <c r="O23" s="11"/>
    </row>
    <row r="24" spans="1:15" ht="14.45">
      <c r="A24" s="12" t="s">
        <v>31</v>
      </c>
      <c r="B24" s="13">
        <v>15000</v>
      </c>
      <c r="C24" s="51">
        <v>20000</v>
      </c>
      <c r="D24" s="89">
        <v>20000</v>
      </c>
      <c r="E24" s="51">
        <v>5551</v>
      </c>
      <c r="F24" s="51">
        <v>517</v>
      </c>
      <c r="G24" s="51">
        <v>0</v>
      </c>
      <c r="H24" s="51">
        <v>20000</v>
      </c>
      <c r="I24" s="41"/>
      <c r="J24" s="10"/>
      <c r="K24" s="10"/>
      <c r="L24" s="10"/>
      <c r="M24" s="10"/>
      <c r="N24" s="10"/>
      <c r="O24" s="11"/>
    </row>
    <row r="25" spans="1:15" ht="14.45">
      <c r="A25" s="12" t="s">
        <v>32</v>
      </c>
      <c r="B25" s="13">
        <v>120000</v>
      </c>
      <c r="C25" s="70">
        <v>235035</v>
      </c>
      <c r="D25" s="90"/>
      <c r="E25" s="70">
        <v>261295</v>
      </c>
      <c r="F25" s="70"/>
      <c r="G25" s="70">
        <v>0</v>
      </c>
      <c r="H25" s="70">
        <v>235035</v>
      </c>
      <c r="I25" s="41"/>
      <c r="J25" s="10"/>
      <c r="K25" s="10"/>
      <c r="L25" s="10"/>
      <c r="M25" s="10"/>
      <c r="N25" s="10"/>
      <c r="O25" s="11"/>
    </row>
    <row r="26" spans="1:15" ht="57.95">
      <c r="A26" s="12" t="s">
        <v>33</v>
      </c>
      <c r="B26" s="24">
        <v>108000</v>
      </c>
      <c r="C26" s="24">
        <v>100000</v>
      </c>
      <c r="D26" s="91">
        <v>90000</v>
      </c>
      <c r="E26" s="78">
        <v>89760</v>
      </c>
      <c r="F26" s="78">
        <v>41570</v>
      </c>
      <c r="G26" s="24">
        <v>0</v>
      </c>
      <c r="H26" s="24">
        <v>100000</v>
      </c>
      <c r="I26" s="42" t="s">
        <v>34</v>
      </c>
      <c r="J26" s="10"/>
      <c r="K26" s="10"/>
      <c r="L26" s="10"/>
      <c r="M26" s="10"/>
      <c r="N26" s="10"/>
      <c r="O26" s="11"/>
    </row>
    <row r="27" spans="1:15" ht="14.45">
      <c r="A27" s="12" t="s">
        <v>35</v>
      </c>
      <c r="B27" s="10" t="s">
        <v>36</v>
      </c>
      <c r="C27" s="13">
        <v>323400</v>
      </c>
      <c r="D27" s="84"/>
      <c r="E27" s="13">
        <v>308813.71999999997</v>
      </c>
      <c r="F27" s="13">
        <v>93240</v>
      </c>
      <c r="G27" s="13"/>
      <c r="H27" s="13"/>
      <c r="I27" s="41" t="s">
        <v>17</v>
      </c>
      <c r="J27" s="10"/>
      <c r="K27" s="10"/>
      <c r="L27" s="10"/>
      <c r="M27" s="10"/>
      <c r="N27" s="10"/>
      <c r="O27" s="11"/>
    </row>
    <row r="28" spans="1:15" ht="14.45">
      <c r="A28" s="15" t="s">
        <v>37</v>
      </c>
      <c r="B28" s="29">
        <v>50000</v>
      </c>
      <c r="C28" s="29">
        <v>45000</v>
      </c>
      <c r="D28" s="92"/>
      <c r="E28" s="29">
        <v>28987</v>
      </c>
      <c r="F28" s="29">
        <v>27667</v>
      </c>
      <c r="G28" s="29"/>
      <c r="H28" s="29">
        <v>45000</v>
      </c>
      <c r="I28" s="44"/>
      <c r="J28" s="16"/>
      <c r="K28" s="16"/>
      <c r="L28" s="16"/>
      <c r="M28" s="16"/>
      <c r="N28" s="16"/>
      <c r="O28" s="17"/>
    </row>
    <row r="29" spans="1:15" ht="14.45">
      <c r="A29" s="1"/>
      <c r="B29" s="1"/>
      <c r="C29" s="2"/>
      <c r="D29" s="84"/>
      <c r="E29" s="2"/>
      <c r="F29" s="2"/>
      <c r="G29" s="2"/>
      <c r="H29" s="2"/>
      <c r="I29" s="45"/>
    </row>
    <row r="30" spans="1:15" ht="14.45">
      <c r="I30" s="46" t="s">
        <v>8</v>
      </c>
    </row>
    <row r="31" spans="1:15" ht="18.600000000000001">
      <c r="A31" s="22" t="s">
        <v>38</v>
      </c>
      <c r="B31" s="21"/>
      <c r="C31" s="6"/>
      <c r="D31" s="81"/>
      <c r="E31" s="6"/>
      <c r="F31" s="6"/>
      <c r="G31" s="6"/>
      <c r="H31" s="6"/>
      <c r="I31" s="39"/>
      <c r="J31" s="6"/>
      <c r="K31" s="21"/>
      <c r="L31" s="6"/>
      <c r="M31" s="6"/>
      <c r="N31" s="6"/>
      <c r="O31" s="7"/>
    </row>
    <row r="32" spans="1:15" ht="14.45">
      <c r="A32" s="8"/>
      <c r="B32" s="10"/>
      <c r="C32" s="9"/>
      <c r="D32" s="82"/>
      <c r="E32" s="9"/>
      <c r="F32" s="9"/>
      <c r="G32" s="9"/>
      <c r="H32" s="9"/>
      <c r="I32" s="41"/>
      <c r="J32" s="10"/>
      <c r="K32" s="10"/>
      <c r="L32" s="10"/>
      <c r="M32" s="10"/>
      <c r="N32" s="10"/>
      <c r="O32" s="11"/>
    </row>
    <row r="33" spans="1:15" ht="14.45">
      <c r="A33" s="23" t="s">
        <v>39</v>
      </c>
      <c r="B33" s="24">
        <v>1617200</v>
      </c>
      <c r="C33" s="30">
        <v>1700000</v>
      </c>
      <c r="D33" s="93">
        <f>1070000</f>
        <v>1070000</v>
      </c>
      <c r="E33" s="30">
        <f>1060025</f>
        <v>1060025</v>
      </c>
      <c r="F33" s="30">
        <f>1243519+14640+7418+7212</f>
        <v>1272789</v>
      </c>
      <c r="G33" s="30">
        <v>837326</v>
      </c>
      <c r="H33" s="30">
        <v>1700000</v>
      </c>
      <c r="I33" s="43"/>
      <c r="J33" s="10"/>
      <c r="K33" s="10"/>
      <c r="L33" s="10"/>
      <c r="M33" s="10"/>
      <c r="N33" s="10"/>
      <c r="O33" s="11"/>
    </row>
    <row r="34" spans="1:15" ht="14.45">
      <c r="A34" s="12" t="s">
        <v>40</v>
      </c>
      <c r="B34" s="13">
        <v>194064</v>
      </c>
      <c r="C34" s="13">
        <v>204000</v>
      </c>
      <c r="D34" s="84">
        <f>D33*0.12</f>
        <v>128400</v>
      </c>
      <c r="E34" s="13">
        <v>127440</v>
      </c>
      <c r="F34" s="13">
        <v>147920</v>
      </c>
      <c r="G34" s="13">
        <v>100479</v>
      </c>
      <c r="H34" s="13">
        <v>204000</v>
      </c>
      <c r="I34" s="41"/>
      <c r="J34" s="10"/>
      <c r="K34" s="10"/>
      <c r="L34" s="10"/>
      <c r="M34" s="10"/>
      <c r="N34" s="10"/>
      <c r="O34" s="11"/>
    </row>
    <row r="35" spans="1:15" ht="14.45">
      <c r="A35" s="23" t="s">
        <v>41</v>
      </c>
      <c r="B35" s="24">
        <v>491028</v>
      </c>
      <c r="C35" s="33">
        <f>491028</f>
        <v>491028</v>
      </c>
      <c r="D35" s="88">
        <v>491028</v>
      </c>
      <c r="E35" s="33">
        <v>503256</v>
      </c>
      <c r="F35" s="33">
        <v>486040</v>
      </c>
      <c r="G35" s="33">
        <v>370126</v>
      </c>
      <c r="H35" s="33">
        <v>491028</v>
      </c>
      <c r="I35" s="43"/>
      <c r="J35" s="10"/>
      <c r="K35" s="10"/>
      <c r="L35" s="10"/>
      <c r="M35" s="10"/>
      <c r="N35" s="10"/>
      <c r="O35" s="11"/>
    </row>
    <row r="36" spans="1:15" ht="14.45">
      <c r="A36" s="23" t="s">
        <v>42</v>
      </c>
      <c r="B36" s="24">
        <v>127976</v>
      </c>
      <c r="C36" s="24">
        <v>127976</v>
      </c>
      <c r="D36" s="83">
        <v>100000</v>
      </c>
      <c r="E36" s="24">
        <f>194488-109935+1178+9810</f>
        <v>95541</v>
      </c>
      <c r="F36" s="24">
        <f>430669-228222+1826+13561+9364</f>
        <v>227198</v>
      </c>
      <c r="G36" s="24">
        <f>1178-18288+13867</f>
        <v>-3243</v>
      </c>
      <c r="H36" s="24">
        <v>127976</v>
      </c>
      <c r="I36" s="69"/>
      <c r="J36" s="10"/>
      <c r="K36" s="18"/>
      <c r="L36" s="10"/>
      <c r="M36" s="10"/>
      <c r="N36" s="10"/>
      <c r="O36" s="11"/>
    </row>
    <row r="37" spans="1:15" ht="14.45">
      <c r="A37" s="23" t="s">
        <v>43</v>
      </c>
      <c r="B37" s="27">
        <v>0</v>
      </c>
      <c r="C37" s="33">
        <v>0</v>
      </c>
      <c r="D37" s="88">
        <v>0</v>
      </c>
      <c r="E37" s="33">
        <v>-66787</v>
      </c>
      <c r="F37" s="33">
        <v>-21852</v>
      </c>
      <c r="G37" s="33">
        <v>-107620</v>
      </c>
      <c r="H37" s="33">
        <v>0</v>
      </c>
      <c r="I37" s="48"/>
      <c r="J37" s="10"/>
      <c r="K37" s="18"/>
      <c r="L37" s="10"/>
      <c r="M37" s="10"/>
      <c r="N37" s="10"/>
      <c r="O37" s="11"/>
    </row>
    <row r="38" spans="1:15" ht="14.45">
      <c r="A38" s="23" t="s">
        <v>44</v>
      </c>
      <c r="B38" s="24">
        <v>0</v>
      </c>
      <c r="C38" s="24">
        <v>0</v>
      </c>
      <c r="D38" s="83">
        <v>0</v>
      </c>
      <c r="E38" s="24"/>
      <c r="F38" s="24"/>
      <c r="G38" s="24">
        <v>0</v>
      </c>
      <c r="H38" s="24">
        <v>0</v>
      </c>
      <c r="I38" s="48"/>
      <c r="J38" s="10"/>
      <c r="K38" s="18"/>
      <c r="L38" s="10"/>
      <c r="M38" s="10"/>
      <c r="N38" s="10"/>
      <c r="O38" s="11"/>
    </row>
    <row r="39" spans="1:15" ht="14.45">
      <c r="A39" s="23" t="s">
        <v>45</v>
      </c>
      <c r="B39" s="24">
        <v>315305</v>
      </c>
      <c r="C39" s="24">
        <f>C33*0.141+69234.94</f>
        <v>308934.93999999994</v>
      </c>
      <c r="D39" s="83">
        <f>D33*0.141</f>
        <v>150870</v>
      </c>
      <c r="E39" s="24">
        <v>231590</v>
      </c>
      <c r="F39" s="24">
        <v>278236</v>
      </c>
      <c r="G39" s="24">
        <v>157372</v>
      </c>
      <c r="H39" s="24">
        <v>308935</v>
      </c>
      <c r="I39" s="55"/>
      <c r="J39" s="10"/>
      <c r="K39" s="10"/>
      <c r="L39" s="10"/>
      <c r="M39" s="10"/>
      <c r="N39" s="10"/>
      <c r="O39" s="11"/>
    </row>
    <row r="40" spans="1:15" ht="14.45">
      <c r="A40" s="9" t="s">
        <v>46</v>
      </c>
      <c r="B40" s="13">
        <v>24941</v>
      </c>
      <c r="C40" s="10">
        <f>C34*0.141</f>
        <v>28763.999999999996</v>
      </c>
      <c r="D40" s="79">
        <f>D34*0.141</f>
        <v>18104.399999999998</v>
      </c>
      <c r="E40" s="10">
        <v>17969</v>
      </c>
      <c r="F40" s="10">
        <v>22285</v>
      </c>
      <c r="G40" s="10">
        <v>14168</v>
      </c>
      <c r="H40" s="10">
        <v>28764</v>
      </c>
      <c r="I40" s="41"/>
      <c r="J40" s="10"/>
      <c r="K40" s="10"/>
      <c r="L40" s="10"/>
      <c r="M40" s="10"/>
      <c r="N40" s="10"/>
      <c r="O40" s="11"/>
    </row>
    <row r="41" spans="1:15" ht="14.45">
      <c r="A41" s="9" t="s">
        <v>47</v>
      </c>
      <c r="B41" s="13">
        <v>36000</v>
      </c>
      <c r="C41" s="51">
        <v>36000</v>
      </c>
      <c r="D41" s="89">
        <v>10000</v>
      </c>
      <c r="E41" s="51">
        <v>64340</v>
      </c>
      <c r="F41" s="51">
        <f>2568+35263</f>
        <v>37831</v>
      </c>
      <c r="G41" s="51">
        <f>3476+6060</f>
        <v>9536</v>
      </c>
      <c r="H41" s="51">
        <v>36000</v>
      </c>
      <c r="I41" s="41"/>
      <c r="J41" s="10"/>
      <c r="K41" s="10"/>
      <c r="L41" s="10"/>
      <c r="M41" s="10"/>
      <c r="N41" s="10"/>
      <c r="O41" s="11"/>
    </row>
    <row r="42" spans="1:15" ht="14.45">
      <c r="A42" s="10"/>
      <c r="B42" s="10"/>
      <c r="C42" s="10"/>
      <c r="E42" s="10"/>
      <c r="F42" s="10"/>
      <c r="G42" s="10"/>
      <c r="H42" s="10"/>
      <c r="I42" s="41"/>
      <c r="J42" s="10"/>
      <c r="K42" s="10"/>
      <c r="L42" s="10"/>
      <c r="M42" s="10"/>
      <c r="N42" s="10"/>
      <c r="O42" s="11"/>
    </row>
    <row r="43" spans="1:15" ht="14.45">
      <c r="A43" s="19"/>
      <c r="B43" s="4"/>
      <c r="C43" s="4"/>
      <c r="D43" s="81"/>
      <c r="E43" s="4"/>
      <c r="F43" s="4"/>
      <c r="G43" s="77"/>
      <c r="H43" s="4"/>
      <c r="I43" s="49"/>
      <c r="J43" s="4"/>
      <c r="K43" s="4"/>
      <c r="L43" s="4"/>
      <c r="M43" s="4"/>
      <c r="N43" s="4"/>
      <c r="O43" s="32"/>
    </row>
    <row r="44" spans="1:15" ht="21">
      <c r="A44" s="31" t="s">
        <v>48</v>
      </c>
      <c r="B44" s="21"/>
      <c r="C44" s="6"/>
      <c r="D44" s="81"/>
      <c r="E44" s="6"/>
      <c r="F44" s="6"/>
      <c r="G44" s="6"/>
      <c r="H44" s="6"/>
      <c r="I44" s="39"/>
      <c r="J44" s="6"/>
      <c r="K44" s="21"/>
      <c r="L44" s="6"/>
      <c r="M44" s="6"/>
      <c r="N44" s="6"/>
      <c r="O44" s="11"/>
    </row>
    <row r="45" spans="1:15" ht="14.45">
      <c r="A45" s="12"/>
      <c r="B45" s="9"/>
      <c r="C45" s="10"/>
      <c r="E45" s="10"/>
      <c r="F45" s="10"/>
      <c r="G45" s="10"/>
      <c r="H45" s="10"/>
      <c r="I45" s="43"/>
      <c r="J45" s="10"/>
      <c r="K45" s="18"/>
      <c r="L45" s="10"/>
      <c r="M45" s="10"/>
      <c r="N45" s="10"/>
      <c r="O45" s="11"/>
    </row>
    <row r="46" spans="1:15" ht="14.45">
      <c r="A46" s="23" t="s">
        <v>49</v>
      </c>
      <c r="B46" s="24">
        <v>425000</v>
      </c>
      <c r="C46" s="24">
        <v>450000</v>
      </c>
      <c r="D46" s="83">
        <v>450000</v>
      </c>
      <c r="E46" s="24">
        <v>391813</v>
      </c>
      <c r="F46" s="24">
        <v>384753</v>
      </c>
      <c r="G46" s="24">
        <v>39168</v>
      </c>
      <c r="H46" s="24">
        <v>450000</v>
      </c>
      <c r="I46" s="50"/>
      <c r="J46" s="10"/>
      <c r="K46" s="18"/>
      <c r="L46" s="10"/>
      <c r="M46" s="10"/>
      <c r="N46" s="10"/>
      <c r="O46" s="11"/>
    </row>
    <row r="47" spans="1:15" ht="14.45">
      <c r="A47" s="12" t="s">
        <v>50</v>
      </c>
      <c r="B47" s="13">
        <v>50000</v>
      </c>
      <c r="C47" s="13">
        <v>50000</v>
      </c>
      <c r="D47" s="84">
        <v>50000</v>
      </c>
      <c r="E47" s="13">
        <v>37453</v>
      </c>
      <c r="F47" s="13">
        <v>35748</v>
      </c>
      <c r="G47" s="13">
        <v>0</v>
      </c>
      <c r="H47" s="13">
        <v>50000</v>
      </c>
      <c r="I47" s="41" t="s">
        <v>51</v>
      </c>
      <c r="J47" s="10"/>
      <c r="K47" s="10"/>
      <c r="L47" s="10"/>
      <c r="M47" s="10"/>
      <c r="N47" s="10"/>
      <c r="O47" s="11"/>
    </row>
    <row r="48" spans="1:15" ht="14.45">
      <c r="A48" s="12" t="s">
        <v>52</v>
      </c>
      <c r="B48" s="13">
        <v>20000</v>
      </c>
      <c r="C48" s="10">
        <v>20000</v>
      </c>
      <c r="D48" s="79">
        <v>0</v>
      </c>
      <c r="E48" s="10">
        <v>0</v>
      </c>
      <c r="F48" s="10">
        <v>15425</v>
      </c>
      <c r="G48" s="10">
        <v>1099</v>
      </c>
      <c r="H48" s="13">
        <v>20000</v>
      </c>
      <c r="I48" s="47"/>
      <c r="J48" s="10"/>
      <c r="K48" s="10"/>
      <c r="L48" s="10"/>
      <c r="M48" s="10"/>
      <c r="N48" s="10"/>
      <c r="O48" s="11"/>
    </row>
    <row r="49" spans="1:15" ht="14.45">
      <c r="A49" s="12" t="s">
        <v>53</v>
      </c>
      <c r="B49" s="13">
        <v>40000</v>
      </c>
      <c r="C49" s="13">
        <v>40000</v>
      </c>
      <c r="D49" s="84">
        <v>55000</v>
      </c>
      <c r="E49" s="13">
        <v>46875</v>
      </c>
      <c r="F49" s="13">
        <v>40438</v>
      </c>
      <c r="G49" s="13">
        <v>52500</v>
      </c>
      <c r="H49" s="13">
        <v>40000</v>
      </c>
      <c r="I49" s="41"/>
      <c r="J49" s="10"/>
      <c r="K49" s="10"/>
      <c r="L49" s="10"/>
      <c r="M49" s="10"/>
      <c r="N49" s="10"/>
      <c r="O49" s="11"/>
    </row>
    <row r="50" spans="1:15" ht="14.45">
      <c r="A50" s="12" t="s">
        <v>54</v>
      </c>
      <c r="B50" s="10">
        <v>5000</v>
      </c>
      <c r="C50" s="10">
        <v>5000</v>
      </c>
      <c r="D50" s="79">
        <v>5000</v>
      </c>
      <c r="E50" s="10">
        <v>18555</v>
      </c>
      <c r="F50" s="10">
        <v>8864</v>
      </c>
      <c r="G50" s="10">
        <v>50</v>
      </c>
      <c r="H50" s="10">
        <v>5000</v>
      </c>
      <c r="I50" s="41"/>
      <c r="J50" s="10"/>
      <c r="K50" s="10"/>
      <c r="L50" s="10"/>
      <c r="M50" s="10"/>
      <c r="N50" s="10"/>
      <c r="O50" s="11"/>
    </row>
    <row r="51" spans="1:15" ht="14.45">
      <c r="A51" s="12" t="s">
        <v>55</v>
      </c>
      <c r="B51" s="13">
        <v>30000</v>
      </c>
      <c r="C51" s="13">
        <v>30000</v>
      </c>
      <c r="D51" s="84">
        <v>15000</v>
      </c>
      <c r="E51" s="13">
        <v>65647</v>
      </c>
      <c r="F51" s="13">
        <v>34444</v>
      </c>
      <c r="G51" s="13">
        <v>82756</v>
      </c>
      <c r="H51" s="13">
        <v>50000</v>
      </c>
      <c r="I51" s="41"/>
      <c r="J51" s="10"/>
      <c r="K51" s="10"/>
      <c r="L51" s="10"/>
      <c r="M51" s="10"/>
      <c r="N51" s="10"/>
      <c r="O51" s="11"/>
    </row>
    <row r="52" spans="1:15" ht="14.45">
      <c r="A52" s="23" t="s">
        <v>56</v>
      </c>
      <c r="B52" s="24">
        <v>25000</v>
      </c>
      <c r="C52" s="24">
        <v>25000</v>
      </c>
      <c r="D52" s="83">
        <v>20000</v>
      </c>
      <c r="E52" s="24">
        <v>21830</v>
      </c>
      <c r="F52" s="24">
        <v>17293</v>
      </c>
      <c r="G52" s="24">
        <v>11465.28</v>
      </c>
      <c r="H52" s="24">
        <v>25000</v>
      </c>
      <c r="I52" s="43"/>
      <c r="J52" s="10"/>
      <c r="K52" s="10"/>
      <c r="L52" s="10"/>
      <c r="M52" s="10"/>
      <c r="N52" s="10"/>
      <c r="O52" s="11"/>
    </row>
    <row r="53" spans="1:15" ht="14.45">
      <c r="A53" s="23" t="s">
        <v>57</v>
      </c>
      <c r="B53" s="24">
        <v>40000</v>
      </c>
      <c r="C53" s="24">
        <v>40000</v>
      </c>
      <c r="D53" s="83">
        <v>30000</v>
      </c>
      <c r="E53" s="24">
        <v>36238</v>
      </c>
      <c r="F53" s="24">
        <v>13226</v>
      </c>
      <c r="G53" s="24">
        <v>314</v>
      </c>
      <c r="H53" s="24">
        <v>40000</v>
      </c>
      <c r="I53" s="43"/>
      <c r="J53" s="10"/>
      <c r="K53" s="10"/>
      <c r="L53" s="10"/>
      <c r="M53" s="10"/>
      <c r="N53" s="10"/>
      <c r="O53" s="11"/>
    </row>
    <row r="54" spans="1:15" ht="14.45">
      <c r="A54" s="12" t="s">
        <v>58</v>
      </c>
      <c r="B54" s="13">
        <v>281500</v>
      </c>
      <c r="C54" s="13">
        <v>410000</v>
      </c>
      <c r="D54" s="84">
        <v>300000</v>
      </c>
      <c r="E54" s="13">
        <f>6475+8804+17742+574297+20205</f>
        <v>627523</v>
      </c>
      <c r="F54" s="13">
        <f>29885+533943+5904+1900</f>
        <v>571632</v>
      </c>
      <c r="G54" s="13">
        <f>7068+44760+17729+473115+428+32200</f>
        <v>575300</v>
      </c>
      <c r="H54" s="13">
        <v>550000</v>
      </c>
      <c r="I54" s="41" t="s">
        <v>59</v>
      </c>
      <c r="J54" s="10"/>
      <c r="K54" s="18"/>
      <c r="L54" s="10"/>
      <c r="M54" s="10"/>
      <c r="N54" s="10"/>
      <c r="O54" s="11"/>
    </row>
    <row r="55" spans="1:15" ht="14.45">
      <c r="A55" s="12" t="s">
        <v>60</v>
      </c>
      <c r="B55" s="24">
        <v>48000</v>
      </c>
      <c r="C55" s="24">
        <v>48000</v>
      </c>
      <c r="D55" s="83">
        <v>30000</v>
      </c>
      <c r="E55" s="24">
        <v>29900</v>
      </c>
      <c r="F55" s="24">
        <v>23934</v>
      </c>
      <c r="G55" s="24">
        <v>22429</v>
      </c>
      <c r="H55" s="13">
        <v>48000</v>
      </c>
      <c r="I55" s="43"/>
      <c r="J55" s="10"/>
      <c r="K55" s="18"/>
      <c r="L55" s="10"/>
      <c r="M55" s="10"/>
      <c r="N55" s="10"/>
      <c r="O55" s="11"/>
    </row>
    <row r="56" spans="1:15" ht="14.45">
      <c r="A56" s="23" t="s">
        <v>61</v>
      </c>
      <c r="B56" s="24">
        <v>15000</v>
      </c>
      <c r="C56" s="24">
        <v>15000</v>
      </c>
      <c r="D56" s="83">
        <v>10000</v>
      </c>
      <c r="E56" s="24">
        <v>12791</v>
      </c>
      <c r="F56" s="24">
        <v>12536</v>
      </c>
      <c r="G56" s="24">
        <v>4833</v>
      </c>
      <c r="H56" s="13">
        <v>15000</v>
      </c>
      <c r="I56" s="43"/>
      <c r="J56" s="10"/>
      <c r="K56" s="10"/>
      <c r="L56" s="10"/>
      <c r="M56" s="10"/>
      <c r="N56" s="10"/>
      <c r="O56" s="11"/>
    </row>
    <row r="57" spans="1:15" ht="14.45">
      <c r="A57" s="12" t="s">
        <v>62</v>
      </c>
      <c r="B57" s="13">
        <v>897500</v>
      </c>
      <c r="C57" s="13">
        <v>979000</v>
      </c>
      <c r="D57" s="104">
        <v>1475000</v>
      </c>
      <c r="E57" s="95">
        <v>1995717</v>
      </c>
      <c r="F57" s="95">
        <v>2060593</v>
      </c>
      <c r="G57" s="13">
        <v>502974.84</v>
      </c>
      <c r="H57" s="13">
        <v>979000</v>
      </c>
      <c r="I57" s="41"/>
      <c r="J57" s="10"/>
      <c r="K57" s="10"/>
      <c r="L57" s="10"/>
      <c r="M57" s="10"/>
      <c r="N57" s="10"/>
      <c r="O57" s="11"/>
    </row>
    <row r="58" spans="1:15" ht="14.45">
      <c r="A58" s="12" t="s">
        <v>63</v>
      </c>
      <c r="B58" s="10">
        <v>6500</v>
      </c>
      <c r="C58" s="10">
        <v>6500</v>
      </c>
      <c r="D58" s="79">
        <v>6500</v>
      </c>
      <c r="E58" s="10">
        <v>3239</v>
      </c>
      <c r="F58" s="10">
        <v>6247</v>
      </c>
      <c r="G58" s="10">
        <v>13943</v>
      </c>
      <c r="H58" s="10">
        <v>6500</v>
      </c>
      <c r="I58" s="41"/>
      <c r="J58" s="10"/>
      <c r="K58" s="10"/>
      <c r="L58" s="10"/>
      <c r="M58" s="10"/>
      <c r="N58" s="10"/>
      <c r="O58" s="11"/>
    </row>
    <row r="59" spans="1:15" ht="14.45">
      <c r="A59" s="12" t="s">
        <v>64</v>
      </c>
      <c r="B59" s="13">
        <v>20000</v>
      </c>
      <c r="C59" s="13">
        <v>420000</v>
      </c>
      <c r="D59" s="84">
        <v>15000</v>
      </c>
      <c r="E59" s="13">
        <v>1123</v>
      </c>
      <c r="F59" s="13">
        <f>714+25192</f>
        <v>25906</v>
      </c>
      <c r="G59" s="13">
        <v>245571.19</v>
      </c>
      <c r="H59" s="10"/>
      <c r="I59" s="42"/>
      <c r="J59" s="10"/>
      <c r="K59" s="10"/>
      <c r="L59" s="10"/>
      <c r="M59" s="10"/>
      <c r="N59" s="10"/>
      <c r="O59" s="11"/>
    </row>
    <row r="60" spans="1:15" ht="29.1">
      <c r="A60" s="12" t="s">
        <v>65</v>
      </c>
      <c r="B60" s="13">
        <v>25000</v>
      </c>
      <c r="C60" s="13">
        <v>25000</v>
      </c>
      <c r="D60" s="84">
        <v>1000</v>
      </c>
      <c r="E60" s="13">
        <v>117580</v>
      </c>
      <c r="F60" s="13">
        <f>5160-461</f>
        <v>4699</v>
      </c>
      <c r="G60" s="13">
        <v>50</v>
      </c>
      <c r="H60" s="13">
        <v>420000</v>
      </c>
      <c r="I60" s="42" t="s">
        <v>66</v>
      </c>
      <c r="J60" s="10"/>
      <c r="K60" s="10"/>
      <c r="L60" s="10"/>
      <c r="M60" s="10"/>
      <c r="N60" s="10"/>
      <c r="O60" s="11"/>
    </row>
    <row r="61" spans="1:15" ht="14.45">
      <c r="A61" s="12" t="s">
        <v>67</v>
      </c>
      <c r="B61" s="13">
        <v>16000</v>
      </c>
      <c r="C61" s="13">
        <v>20000</v>
      </c>
      <c r="D61" s="84">
        <v>30000</v>
      </c>
      <c r="E61" s="13">
        <v>36336</v>
      </c>
      <c r="F61" s="13">
        <v>17141</v>
      </c>
      <c r="G61" s="13">
        <v>27252</v>
      </c>
      <c r="H61" s="13">
        <v>20000</v>
      </c>
      <c r="I61" s="41" t="s">
        <v>68</v>
      </c>
      <c r="J61" s="10"/>
      <c r="K61" s="10"/>
      <c r="L61" s="10"/>
      <c r="M61" s="10"/>
      <c r="N61" s="10"/>
      <c r="O61" s="11"/>
    </row>
    <row r="62" spans="1:15" s="10" customFormat="1" ht="14.45">
      <c r="A62" s="9" t="s">
        <v>69</v>
      </c>
      <c r="B62" s="13"/>
      <c r="C62" s="13"/>
      <c r="D62" s="13"/>
      <c r="E62" s="13">
        <v>1.62</v>
      </c>
      <c r="F62" s="13"/>
      <c r="G62" s="13">
        <v>-6</v>
      </c>
      <c r="H62" s="13"/>
      <c r="I62" s="41"/>
      <c r="O62" s="11"/>
    </row>
    <row r="63" spans="1:15" ht="29.1">
      <c r="A63" s="9" t="s">
        <v>70</v>
      </c>
      <c r="B63" s="13">
        <v>935500</v>
      </c>
      <c r="C63" s="13">
        <v>935000</v>
      </c>
      <c r="D63" s="84">
        <v>0</v>
      </c>
      <c r="E63" s="13"/>
      <c r="F63" s="13"/>
      <c r="G63" s="13">
        <v>0</v>
      </c>
      <c r="H63" s="13">
        <v>935000</v>
      </c>
      <c r="I63" s="42" t="s">
        <v>71</v>
      </c>
      <c r="J63" s="10"/>
      <c r="K63" s="10"/>
      <c r="L63" s="10"/>
      <c r="M63" s="10"/>
      <c r="N63" s="10"/>
      <c r="O63" s="11"/>
    </row>
    <row r="64" spans="1:15" ht="14.45">
      <c r="A64" s="68" t="s">
        <v>72</v>
      </c>
      <c r="B64" s="60">
        <v>10000</v>
      </c>
      <c r="C64" s="60">
        <v>150000</v>
      </c>
      <c r="D64" s="94">
        <v>10000</v>
      </c>
      <c r="E64" s="60"/>
      <c r="F64" s="60">
        <v>1900</v>
      </c>
      <c r="G64" s="60">
        <v>19465.8</v>
      </c>
      <c r="H64" s="60">
        <v>150000</v>
      </c>
      <c r="I64" s="59"/>
      <c r="J64" s="16"/>
      <c r="K64" s="16"/>
      <c r="L64" s="16"/>
      <c r="M64" s="16"/>
      <c r="N64" s="16"/>
      <c r="O64" s="17"/>
    </row>
    <row r="65" spans="1:15" ht="14.45">
      <c r="G65" s="2"/>
      <c r="H65" s="75"/>
      <c r="I65" s="45"/>
    </row>
    <row r="66" spans="1:15" ht="14.45">
      <c r="A66" s="5" t="s">
        <v>73</v>
      </c>
      <c r="B66" s="21"/>
      <c r="C66" s="6"/>
      <c r="D66" s="81"/>
      <c r="E66" s="6"/>
      <c r="F66" s="6"/>
      <c r="G66" s="6"/>
      <c r="H66" s="10"/>
      <c r="I66" s="39"/>
      <c r="J66" s="6"/>
      <c r="K66" s="6"/>
      <c r="L66" s="6"/>
      <c r="M66" s="6"/>
      <c r="N66" s="6"/>
      <c r="O66" s="7"/>
    </row>
    <row r="67" spans="1:15" ht="14.45">
      <c r="A67" s="8"/>
      <c r="B67" s="10"/>
      <c r="C67" s="10"/>
      <c r="E67" s="10"/>
      <c r="F67" s="10"/>
      <c r="G67" s="10"/>
      <c r="H67" s="10"/>
      <c r="I67" s="41"/>
      <c r="J67" s="10"/>
      <c r="K67" s="10"/>
      <c r="L67" s="10"/>
      <c r="M67" s="10"/>
      <c r="N67" s="10"/>
      <c r="O67" s="11"/>
    </row>
    <row r="68" spans="1:15" ht="14.45">
      <c r="A68" s="12" t="s">
        <v>74</v>
      </c>
      <c r="B68" s="10">
        <v>-5000</v>
      </c>
      <c r="C68" s="10">
        <v>-5000</v>
      </c>
      <c r="E68" s="10">
        <f>(-20517)+(-145901)</f>
        <v>-166418</v>
      </c>
      <c r="F68" s="10">
        <v>-147138</v>
      </c>
      <c r="G68" s="10">
        <v>-7</v>
      </c>
      <c r="H68" s="10">
        <v>-5000</v>
      </c>
      <c r="I68" s="41"/>
      <c r="J68" s="10"/>
      <c r="K68" s="10"/>
      <c r="L68" s="10"/>
      <c r="M68" s="10"/>
      <c r="N68" s="10"/>
      <c r="O68" s="11"/>
    </row>
    <row r="69" spans="1:15" ht="15" customHeight="1">
      <c r="A69" s="15" t="s">
        <v>75</v>
      </c>
      <c r="B69" s="16">
        <v>5000</v>
      </c>
      <c r="C69" s="16">
        <v>5000</v>
      </c>
      <c r="D69" s="85"/>
      <c r="E69" s="16">
        <v>55</v>
      </c>
      <c r="F69" s="16"/>
      <c r="G69" s="16"/>
      <c r="H69" s="16">
        <v>5000</v>
      </c>
      <c r="I69" s="44"/>
      <c r="J69" s="16"/>
      <c r="K69" s="16"/>
      <c r="L69" s="16"/>
      <c r="M69" s="16"/>
      <c r="N69" s="16"/>
      <c r="O69" s="17"/>
    </row>
    <row r="70" spans="1:15" ht="15" customHeight="1">
      <c r="D70" s="84">
        <f>SUM(D23:D64)</f>
        <v>4645902.4000000004</v>
      </c>
      <c r="E70" s="54">
        <f>SUM(E21:E69)</f>
        <v>6044257.3399999999</v>
      </c>
      <c r="F70" s="54">
        <f>SUM(F22:F69)</f>
        <v>5874340</v>
      </c>
      <c r="G70" s="54">
        <f>SUM(G22:G68)</f>
        <v>3057407.11</v>
      </c>
      <c r="H70" s="102">
        <f>SUM(H21:H69)</f>
        <v>7165238</v>
      </c>
    </row>
    <row r="71" spans="1:15" ht="14.45"/>
    <row r="72" spans="1:15" ht="14.45">
      <c r="B72" s="2"/>
      <c r="C72" s="2"/>
      <c r="H72" s="2"/>
    </row>
    <row r="73" spans="1:15" ht="15" customHeight="1">
      <c r="B73" s="2"/>
    </row>
    <row r="74" spans="1:15" ht="14.45"/>
    <row r="75" spans="1:15" ht="14.45">
      <c r="B75" s="2"/>
      <c r="C75" s="2"/>
      <c r="D75" s="84"/>
      <c r="E75" s="2"/>
      <c r="F75" s="2"/>
      <c r="G75" s="2"/>
      <c r="H75" s="2"/>
    </row>
    <row r="76" spans="1:15" ht="14.45">
      <c r="B76" s="2"/>
    </row>
    <row r="77" spans="1:15" ht="15" customHeight="1">
      <c r="B77" s="54"/>
    </row>
    <row r="84" spans="4:7" ht="15" customHeight="1">
      <c r="D84" s="84"/>
      <c r="E84" s="2"/>
      <c r="F84" s="2"/>
      <c r="G84" s="2"/>
    </row>
    <row r="85" spans="4:7" ht="15" customHeight="1">
      <c r="D85" s="82"/>
      <c r="E85" s="1"/>
      <c r="F85" s="1"/>
      <c r="G85" s="5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0B049-B391-4058-BDEE-A39459A08BA3}">
  <dimension ref="A1:I69"/>
  <sheetViews>
    <sheetView workbookViewId="0">
      <selection activeCell="E8" sqref="E8"/>
    </sheetView>
  </sheetViews>
  <sheetFormatPr defaultColWidth="8.7109375" defaultRowHeight="15" customHeight="1"/>
  <cols>
    <col min="2" max="2" width="56.85546875" customWidth="1"/>
    <col min="3" max="3" width="17.140625" customWidth="1"/>
    <col min="4" max="7" width="27.5703125" customWidth="1"/>
    <col min="8" max="8" width="36.140625" customWidth="1"/>
    <col min="9" max="9" width="35.28515625" customWidth="1"/>
  </cols>
  <sheetData>
    <row r="1" spans="1:9" ht="23.45">
      <c r="A1" s="58"/>
      <c r="B1" s="34" t="s">
        <v>76</v>
      </c>
      <c r="C1" s="35">
        <v>2024</v>
      </c>
      <c r="D1" s="35">
        <v>2025</v>
      </c>
      <c r="E1" s="35">
        <v>2026</v>
      </c>
      <c r="F1" s="71" t="s">
        <v>77</v>
      </c>
      <c r="G1" s="71" t="s">
        <v>7</v>
      </c>
      <c r="H1" s="36" t="s">
        <v>78</v>
      </c>
    </row>
    <row r="2" spans="1:9" ht="43.5">
      <c r="A2" s="27">
        <v>1</v>
      </c>
      <c r="B2" s="57" t="s">
        <v>79</v>
      </c>
      <c r="C2" s="56">
        <v>0</v>
      </c>
      <c r="D2" s="33">
        <v>400000</v>
      </c>
      <c r="E2" s="33">
        <v>0</v>
      </c>
      <c r="F2" s="33">
        <v>605849</v>
      </c>
      <c r="G2" s="33">
        <v>400000</v>
      </c>
      <c r="H2" s="66" t="s">
        <v>80</v>
      </c>
      <c r="I2" s="10"/>
    </row>
    <row r="3" spans="1:9" ht="14.45">
      <c r="A3">
        <v>2</v>
      </c>
      <c r="B3" s="1" t="s">
        <v>81</v>
      </c>
      <c r="C3" s="105">
        <v>9000</v>
      </c>
      <c r="D3" s="105">
        <v>9000</v>
      </c>
      <c r="E3" s="105">
        <v>10000</v>
      </c>
      <c r="F3" s="2">
        <v>4270</v>
      </c>
      <c r="G3">
        <v>9000</v>
      </c>
    </row>
    <row r="4" spans="1:9" ht="14.45">
      <c r="A4" s="27">
        <v>3</v>
      </c>
      <c r="B4" s="57" t="s">
        <v>82</v>
      </c>
      <c r="C4" s="106">
        <f>50000+50000+53000+60000</f>
        <v>213000</v>
      </c>
      <c r="D4" s="24">
        <v>153000</v>
      </c>
      <c r="E4" s="24">
        <v>120000</v>
      </c>
      <c r="F4" s="24">
        <v>152000</v>
      </c>
      <c r="G4" s="24">
        <v>200000</v>
      </c>
      <c r="H4" s="18"/>
      <c r="I4" s="27"/>
    </row>
    <row r="5" spans="1:9" ht="14.45">
      <c r="A5" s="63">
        <v>4</v>
      </c>
      <c r="B5" s="65" t="s">
        <v>83</v>
      </c>
      <c r="C5" s="62">
        <v>105000</v>
      </c>
      <c r="D5" s="62">
        <v>70000</v>
      </c>
      <c r="E5" s="62">
        <v>120000</v>
      </c>
      <c r="F5" s="62">
        <v>68699.81</v>
      </c>
      <c r="G5" s="62">
        <v>100000</v>
      </c>
      <c r="H5" s="61"/>
    </row>
    <row r="6" spans="1:9" ht="14.45">
      <c r="A6" s="10">
        <v>5</v>
      </c>
      <c r="B6" s="9" t="s">
        <v>84</v>
      </c>
      <c r="C6" s="13">
        <v>60000</v>
      </c>
      <c r="D6" s="13">
        <v>75000</v>
      </c>
      <c r="E6" s="13">
        <v>785000</v>
      </c>
      <c r="F6" s="13">
        <v>1500</v>
      </c>
      <c r="G6" s="13">
        <v>75000</v>
      </c>
      <c r="H6" s="10"/>
      <c r="I6" s="10"/>
    </row>
    <row r="7" spans="1:9" ht="14.45">
      <c r="A7" s="63">
        <v>6</v>
      </c>
      <c r="B7" s="65" t="s">
        <v>85</v>
      </c>
      <c r="C7" s="63">
        <v>0</v>
      </c>
      <c r="D7" s="62">
        <v>140000</v>
      </c>
      <c r="E7" s="62">
        <v>0</v>
      </c>
      <c r="F7" s="62">
        <v>105042</v>
      </c>
      <c r="G7" s="62">
        <v>105042</v>
      </c>
      <c r="H7" s="61"/>
    </row>
    <row r="8" spans="1:9" ht="14.45">
      <c r="A8" s="27">
        <v>7</v>
      </c>
      <c r="B8" s="57" t="s">
        <v>86</v>
      </c>
      <c r="C8" s="24">
        <v>300000</v>
      </c>
      <c r="D8" s="24">
        <v>220000</v>
      </c>
      <c r="E8" s="24">
        <v>100000</v>
      </c>
      <c r="F8" s="24">
        <v>0</v>
      </c>
      <c r="G8" s="24">
        <v>220000</v>
      </c>
      <c r="H8" s="18"/>
      <c r="I8" s="10"/>
    </row>
    <row r="9" spans="1:9" ht="14.45">
      <c r="A9" s="63">
        <v>8</v>
      </c>
      <c r="B9" s="65" t="s">
        <v>87</v>
      </c>
      <c r="C9" s="62">
        <v>170000</v>
      </c>
      <c r="D9" s="62">
        <v>243000</v>
      </c>
      <c r="E9" s="62">
        <v>360000</v>
      </c>
      <c r="F9" s="62">
        <v>210147</v>
      </c>
      <c r="G9" s="62">
        <v>210147</v>
      </c>
      <c r="H9" s="64"/>
    </row>
    <row r="10" spans="1:9" ht="14.45">
      <c r="A10" s="27">
        <v>10</v>
      </c>
      <c r="B10" s="57" t="s">
        <v>88</v>
      </c>
      <c r="C10" s="24">
        <v>79000</v>
      </c>
      <c r="D10" s="24">
        <v>49000</v>
      </c>
      <c r="E10" s="24">
        <v>25000</v>
      </c>
      <c r="F10" s="24"/>
      <c r="G10" s="24">
        <v>49000</v>
      </c>
      <c r="H10" s="18"/>
      <c r="I10" s="10"/>
    </row>
    <row r="11" spans="1:9" ht="14.45">
      <c r="A11">
        <v>11</v>
      </c>
      <c r="B11" s="1" t="s">
        <v>89</v>
      </c>
      <c r="C11" s="2">
        <v>18000</v>
      </c>
      <c r="D11" s="2">
        <v>18000</v>
      </c>
      <c r="E11" s="2">
        <v>15000</v>
      </c>
      <c r="F11" s="2">
        <v>1867</v>
      </c>
      <c r="G11" s="2">
        <v>18000</v>
      </c>
      <c r="H11" t="s">
        <v>90</v>
      </c>
    </row>
    <row r="12" spans="1:9" ht="14.45">
      <c r="A12" s="10">
        <v>12</v>
      </c>
      <c r="B12" s="9" t="s">
        <v>91</v>
      </c>
      <c r="C12" s="13">
        <v>10000</v>
      </c>
      <c r="D12" s="13">
        <v>10000</v>
      </c>
      <c r="E12" s="13">
        <v>10000</v>
      </c>
      <c r="F12" s="13">
        <v>9015</v>
      </c>
      <c r="G12" s="13">
        <v>9015</v>
      </c>
      <c r="H12" s="10"/>
      <c r="I12" s="10"/>
    </row>
    <row r="13" spans="1:9" ht="14.45">
      <c r="A13">
        <v>13</v>
      </c>
      <c r="B13" s="1" t="s">
        <v>92</v>
      </c>
      <c r="C13" s="2">
        <v>10000</v>
      </c>
      <c r="D13" s="2">
        <v>10000</v>
      </c>
      <c r="E13" s="2">
        <v>10000</v>
      </c>
      <c r="F13" s="2">
        <v>0</v>
      </c>
      <c r="G13" s="2">
        <v>10000</v>
      </c>
    </row>
    <row r="14" spans="1:9" ht="14.45">
      <c r="A14" s="10">
        <v>14</v>
      </c>
      <c r="B14" s="9" t="s">
        <v>93</v>
      </c>
      <c r="C14" s="13">
        <v>10000</v>
      </c>
      <c r="D14" s="13">
        <v>0</v>
      </c>
      <c r="E14" s="13">
        <v>5000</v>
      </c>
      <c r="F14" s="13">
        <v>0</v>
      </c>
      <c r="G14" s="13">
        <v>0</v>
      </c>
      <c r="H14" s="10"/>
      <c r="I14" s="10"/>
    </row>
    <row r="15" spans="1:9" ht="14.45">
      <c r="A15">
        <v>15</v>
      </c>
      <c r="B15" s="1" t="s">
        <v>94</v>
      </c>
      <c r="C15" s="2">
        <v>10000</v>
      </c>
      <c r="D15" s="2">
        <v>10000</v>
      </c>
      <c r="E15" s="2">
        <v>10000</v>
      </c>
      <c r="F15" s="2">
        <v>0</v>
      </c>
      <c r="G15" s="2">
        <v>10000</v>
      </c>
    </row>
    <row r="16" spans="1:9" ht="14.45">
      <c r="A16" s="10">
        <v>16</v>
      </c>
      <c r="B16" s="9" t="s">
        <v>95</v>
      </c>
      <c r="C16" s="13">
        <v>40000</v>
      </c>
      <c r="D16" s="13">
        <v>40000</v>
      </c>
      <c r="E16" s="13">
        <v>30000</v>
      </c>
      <c r="F16" s="13">
        <v>24450.04</v>
      </c>
      <c r="G16" s="13">
        <v>24450</v>
      </c>
      <c r="H16" s="10"/>
      <c r="I16" s="10"/>
    </row>
    <row r="17" spans="1:9" ht="14.45">
      <c r="A17">
        <v>17</v>
      </c>
      <c r="B17" s="1" t="s">
        <v>96</v>
      </c>
      <c r="C17" s="2">
        <v>8000</v>
      </c>
      <c r="D17" s="2">
        <v>8000</v>
      </c>
      <c r="E17" s="2">
        <v>10000</v>
      </c>
      <c r="F17" s="2">
        <v>0</v>
      </c>
      <c r="G17" s="2">
        <v>8000</v>
      </c>
    </row>
    <row r="18" spans="1:9" ht="14.45">
      <c r="A18" s="10">
        <v>18</v>
      </c>
      <c r="B18" s="9" t="s">
        <v>97</v>
      </c>
      <c r="C18" s="13">
        <v>15000</v>
      </c>
      <c r="D18" s="13">
        <v>15000</v>
      </c>
      <c r="E18" s="13">
        <v>15000</v>
      </c>
      <c r="F18" s="13">
        <v>0</v>
      </c>
      <c r="G18" s="13">
        <v>15000</v>
      </c>
      <c r="H18" s="10"/>
      <c r="I18" s="10"/>
    </row>
    <row r="19" spans="1:9" ht="14.45">
      <c r="A19">
        <v>19</v>
      </c>
      <c r="B19" s="1" t="s">
        <v>98</v>
      </c>
      <c r="C19" s="2">
        <v>15000</v>
      </c>
      <c r="D19" s="2">
        <v>15000</v>
      </c>
      <c r="E19" s="2">
        <v>15000</v>
      </c>
      <c r="F19" s="2">
        <v>0</v>
      </c>
      <c r="G19" s="2">
        <v>15000</v>
      </c>
    </row>
    <row r="20" spans="1:9" ht="14.45">
      <c r="A20" s="10">
        <v>20</v>
      </c>
      <c r="B20" s="9" t="s">
        <v>99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/>
      <c r="I20" s="10"/>
    </row>
    <row r="21" spans="1:9" ht="55.5" customHeight="1">
      <c r="A21" s="63">
        <v>21</v>
      </c>
      <c r="B21" s="65" t="s">
        <v>100</v>
      </c>
      <c r="C21" s="62">
        <v>10000</v>
      </c>
      <c r="D21" s="62">
        <v>50000</v>
      </c>
      <c r="E21" s="62">
        <v>0</v>
      </c>
      <c r="F21" s="62">
        <v>29561.22</v>
      </c>
      <c r="G21" s="62">
        <v>50000</v>
      </c>
      <c r="H21" s="64"/>
    </row>
    <row r="22" spans="1:9" ht="14.45">
      <c r="A22" s="10">
        <v>22</v>
      </c>
      <c r="B22" s="57" t="s">
        <v>101</v>
      </c>
      <c r="C22" s="24">
        <v>10000</v>
      </c>
      <c r="D22" s="24">
        <v>150000</v>
      </c>
      <c r="E22" s="24">
        <v>0</v>
      </c>
      <c r="F22" s="24">
        <v>11</v>
      </c>
      <c r="G22" s="24">
        <v>150000</v>
      </c>
      <c r="H22" s="67"/>
      <c r="I22" s="10"/>
    </row>
    <row r="23" spans="1:9" ht="14.45">
      <c r="A23">
        <v>23</v>
      </c>
      <c r="B23" s="1" t="s">
        <v>102</v>
      </c>
      <c r="C23" s="2">
        <v>50000</v>
      </c>
      <c r="D23" s="2">
        <v>50000</v>
      </c>
      <c r="E23" s="2">
        <v>0</v>
      </c>
      <c r="F23" s="2">
        <v>41099.599999999999</v>
      </c>
      <c r="G23" s="2">
        <v>50000</v>
      </c>
    </row>
    <row r="24" spans="1:9" ht="14.45">
      <c r="A24" s="10">
        <v>24</v>
      </c>
      <c r="B24" s="57" t="s">
        <v>103</v>
      </c>
      <c r="C24" s="24">
        <v>10000</v>
      </c>
      <c r="D24" s="24">
        <f>70000+80000</f>
        <v>150000</v>
      </c>
      <c r="E24" s="24">
        <v>100000</v>
      </c>
      <c r="F24" s="24">
        <v>137436</v>
      </c>
      <c r="G24" s="24">
        <v>150000</v>
      </c>
      <c r="H24" s="66"/>
      <c r="I24" s="10"/>
    </row>
    <row r="25" spans="1:9" ht="14.45">
      <c r="A25">
        <v>25</v>
      </c>
      <c r="B25" s="1" t="s">
        <v>104</v>
      </c>
      <c r="C25" s="2">
        <v>20000</v>
      </c>
      <c r="D25" s="2">
        <v>15000</v>
      </c>
      <c r="E25" s="2">
        <v>15000</v>
      </c>
      <c r="F25" s="2">
        <v>0</v>
      </c>
      <c r="G25" s="2">
        <v>5000</v>
      </c>
    </row>
    <row r="26" spans="1:9" ht="14.45">
      <c r="A26" s="10">
        <v>26</v>
      </c>
      <c r="B26" s="9" t="s">
        <v>105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/>
      <c r="I26" s="10"/>
    </row>
    <row r="27" spans="1:9" ht="14.45">
      <c r="A27">
        <v>27</v>
      </c>
      <c r="B27" s="1" t="s">
        <v>106</v>
      </c>
      <c r="C27">
        <v>0</v>
      </c>
      <c r="D27">
        <v>0</v>
      </c>
      <c r="E27">
        <v>0</v>
      </c>
      <c r="F27">
        <v>0</v>
      </c>
      <c r="G27">
        <v>0</v>
      </c>
    </row>
    <row r="28" spans="1:9" ht="14.45">
      <c r="A28" s="10">
        <v>28</v>
      </c>
      <c r="B28" s="9" t="s">
        <v>107</v>
      </c>
      <c r="C28" s="10">
        <v>0</v>
      </c>
      <c r="D28" s="10">
        <v>0</v>
      </c>
      <c r="E28" s="10">
        <v>0</v>
      </c>
      <c r="F28" s="10"/>
      <c r="G28" s="10">
        <v>0</v>
      </c>
      <c r="H28" s="10"/>
      <c r="I28" s="10"/>
    </row>
    <row r="30" spans="1:9" ht="15" customHeight="1">
      <c r="A30" t="s">
        <v>108</v>
      </c>
      <c r="D30" s="2">
        <f>SUM(D2:D28)</f>
        <v>1900000</v>
      </c>
      <c r="E30" s="2">
        <f>SUM(E2:E29)</f>
        <v>1755000</v>
      </c>
      <c r="F30" s="2">
        <f>SUM(F2:F28)</f>
        <v>1390947.6700000002</v>
      </c>
    </row>
    <row r="33" spans="3:7" ht="14.45">
      <c r="C33" s="20"/>
    </row>
    <row r="41" spans="3:7" ht="14.45">
      <c r="C41" s="52"/>
      <c r="D41" s="53"/>
      <c r="E41" s="53"/>
      <c r="F41" s="53"/>
      <c r="G41" s="53"/>
    </row>
    <row r="42" spans="3:7" ht="14.45">
      <c r="C42" s="52"/>
      <c r="D42" s="53"/>
      <c r="E42" s="53"/>
      <c r="F42" s="53"/>
      <c r="G42" s="53"/>
    </row>
    <row r="43" spans="3:7" ht="14.45">
      <c r="C43" s="52"/>
      <c r="D43" s="53"/>
      <c r="E43" s="53"/>
      <c r="F43" s="53"/>
      <c r="G43" s="53"/>
    </row>
    <row r="44" spans="3:7" ht="14.45">
      <c r="C44" s="52"/>
      <c r="D44" s="53"/>
      <c r="E44" s="53"/>
      <c r="F44" s="53"/>
      <c r="G44" s="53"/>
    </row>
    <row r="45" spans="3:7" ht="14.45">
      <c r="C45" s="52"/>
      <c r="D45" s="53"/>
      <c r="E45" s="53"/>
      <c r="F45" s="53"/>
      <c r="G45" s="53"/>
    </row>
    <row r="46" spans="3:7" ht="14.45">
      <c r="C46" s="52"/>
      <c r="D46" s="53"/>
      <c r="E46" s="53"/>
      <c r="F46" s="53"/>
      <c r="G46" s="53"/>
    </row>
    <row r="47" spans="3:7" ht="14.45">
      <c r="C47" s="52"/>
      <c r="D47" s="53"/>
      <c r="E47" s="53"/>
      <c r="F47" s="53"/>
      <c r="G47" s="53"/>
    </row>
    <row r="48" spans="3:7" ht="14.45">
      <c r="C48" s="52"/>
      <c r="D48" s="53"/>
      <c r="E48" s="53"/>
      <c r="F48" s="53"/>
      <c r="G48" s="53"/>
    </row>
    <row r="49" spans="3:7" ht="14.45">
      <c r="C49" s="52"/>
      <c r="D49" s="53"/>
      <c r="E49" s="53"/>
      <c r="F49" s="53"/>
      <c r="G49" s="53"/>
    </row>
    <row r="50" spans="3:7" ht="14.45">
      <c r="C50" s="52"/>
      <c r="D50" s="53"/>
      <c r="E50" s="53"/>
      <c r="F50" s="53"/>
      <c r="G50" s="53"/>
    </row>
    <row r="51" spans="3:7" ht="14.45">
      <c r="C51" s="52"/>
      <c r="D51" s="53"/>
      <c r="E51" s="53"/>
      <c r="F51" s="53"/>
      <c r="G51" s="53"/>
    </row>
    <row r="52" spans="3:7" ht="14.45">
      <c r="C52" s="52"/>
      <c r="D52" s="53"/>
      <c r="E52" s="53"/>
      <c r="F52" s="53"/>
      <c r="G52" s="53"/>
    </row>
    <row r="53" spans="3:7" ht="14.45">
      <c r="C53" s="52"/>
      <c r="D53" s="53"/>
      <c r="E53" s="53"/>
      <c r="F53" s="53"/>
      <c r="G53" s="53"/>
    </row>
    <row r="54" spans="3:7" ht="14.45">
      <c r="C54" s="52"/>
      <c r="D54" s="53"/>
      <c r="E54" s="53"/>
      <c r="F54" s="53"/>
      <c r="G54" s="53"/>
    </row>
    <row r="55" spans="3:7" ht="14.45">
      <c r="C55" s="52"/>
      <c r="D55" s="53"/>
      <c r="E55" s="53"/>
      <c r="F55" s="53"/>
      <c r="G55" s="53"/>
    </row>
    <row r="56" spans="3:7" ht="14.45">
      <c r="C56" s="52"/>
      <c r="D56" s="53"/>
      <c r="E56" s="53"/>
      <c r="F56" s="53"/>
      <c r="G56" s="53"/>
    </row>
    <row r="57" spans="3:7" ht="14.45">
      <c r="C57" s="52"/>
      <c r="D57" s="53"/>
      <c r="E57" s="53"/>
      <c r="F57" s="53"/>
      <c r="G57" s="53"/>
    </row>
    <row r="58" spans="3:7" ht="14.45">
      <c r="C58" s="52"/>
      <c r="D58" s="53"/>
      <c r="E58" s="53"/>
      <c r="F58" s="53"/>
      <c r="G58" s="53"/>
    </row>
    <row r="59" spans="3:7" ht="14.45">
      <c r="C59" s="52"/>
      <c r="D59" s="53"/>
      <c r="E59" s="53"/>
      <c r="F59" s="53"/>
      <c r="G59" s="53"/>
    </row>
    <row r="60" spans="3:7" ht="14.45">
      <c r="C60" s="52"/>
      <c r="D60" s="53"/>
      <c r="E60" s="53"/>
      <c r="F60" s="53"/>
      <c r="G60" s="53"/>
    </row>
    <row r="61" spans="3:7" ht="14.45">
      <c r="C61" s="52"/>
      <c r="D61" s="53"/>
      <c r="E61" s="53"/>
      <c r="F61" s="53"/>
      <c r="G61" s="53"/>
    </row>
    <row r="62" spans="3:7" ht="14.45">
      <c r="C62" s="52"/>
      <c r="D62" s="53"/>
      <c r="E62" s="53"/>
      <c r="F62" s="53"/>
      <c r="G62" s="53"/>
    </row>
    <row r="63" spans="3:7" ht="14.45">
      <c r="C63" s="52"/>
    </row>
    <row r="65" spans="4:8" ht="14.45">
      <c r="D65" s="53"/>
      <c r="E65" s="53"/>
      <c r="F65" s="53"/>
      <c r="G65" s="53"/>
      <c r="H65" s="53"/>
    </row>
    <row r="67" spans="4:8" ht="14.45">
      <c r="D67" s="53"/>
      <c r="E67" s="53"/>
      <c r="F67" s="53"/>
      <c r="G67" s="53"/>
    </row>
    <row r="69" spans="4:8" ht="14.45">
      <c r="D69" s="53">
        <f>D65-D67</f>
        <v>0</v>
      </c>
      <c r="E69" s="53"/>
      <c r="F69" s="53"/>
      <c r="G69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Anora Rusten</dc:creator>
  <cp:keywords/>
  <dc:description/>
  <cp:lastModifiedBy/>
  <cp:revision/>
  <dcterms:created xsi:type="dcterms:W3CDTF">2024-09-10T07:15:09Z</dcterms:created>
  <dcterms:modified xsi:type="dcterms:W3CDTF">2025-10-24T11:58:30Z</dcterms:modified>
  <cp:category/>
  <cp:contentStatus/>
</cp:coreProperties>
</file>